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eegovg01.sharepoint.com/sites/Digiarenguvaldkond/DIGIRIIK/RAHA/Struktuurivahendid/SF 2021-2027/Valdkondlikud digipöörded/2024 kevad materjalid/Käskkirja muutmise dokumendid/"/>
    </mc:Choice>
  </mc:AlternateContent>
  <xr:revisionPtr revIDLastSave="289" documentId="13_ncr:1_{8D462CB2-7169-4A81-BB26-68BA9364327B}" xr6:coauthVersionLast="47" xr6:coauthVersionMax="47" xr10:uidLastSave="{E3164F62-6724-407E-9550-F4171D938074}"/>
  <bookViews>
    <workbookView xWindow="28680" yWindow="-120" windowWidth="29040" windowHeight="15720" activeTab="5" xr2:uid="{00000000-000D-0000-FFFF-FFFF00000000}"/>
  </bookViews>
  <sheets>
    <sheet name="KOOND" sheetId="4" r:id="rId1"/>
    <sheet name="JUM" sheetId="3" r:id="rId2"/>
    <sheet name="KLIM" sheetId="6" r:id="rId3"/>
    <sheet name="KUM" sheetId="7" r:id="rId4"/>
    <sheet name="MKM" sheetId="8" r:id="rId5"/>
    <sheet name="RAM" sheetId="9" r:id="rId6"/>
    <sheet name="REM" sheetId="10" r:id="rId7"/>
    <sheet name="SIM" sheetId="12" r:id="rId8"/>
    <sheet name="SOM" sheetId="14" r:id="rId9"/>
    <sheet name="VÄM" sheetId="16" r:id="rId10"/>
    <sheet name="Riigikantselei" sheetId="15" r:id="rId11"/>
    <sheet name="ELVL" sheetId="13" r:id="rId12"/>
  </sheets>
  <externalReferences>
    <externalReference r:id="rId13"/>
    <externalReference r:id="rId14"/>
  </externalReferences>
  <definedNames>
    <definedName name="_xlnm.Print_Area" localSheetId="1">JUM!$A$3:$K$23</definedName>
    <definedName name="_xlnm.Print_Area" localSheetId="0">KOOND!$A$1:$D$36</definedName>
    <definedName name="_xlnm.Print_Area" localSheetId="3">KUM!$A$1:$K$7</definedName>
    <definedName name="_xlnm.Print_Area" localSheetId="4">MKM!$A$1:$K$14</definedName>
    <definedName name="_xlnm.Print_Area" localSheetId="5">RAM!$A$1:$K$13</definedName>
    <definedName name="_xlnm.Print_Area" localSheetId="6">REM!$A$1:$K$12</definedName>
    <definedName name="_xlnm.Print_Area" localSheetId="7">SIM!$A$1:$K$12</definedName>
    <definedName name="_xlnm.Print_Area" localSheetId="8">SOM!$A$1:$K$12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6" l="1"/>
  <c r="E7" i="16"/>
  <c r="C16" i="8"/>
  <c r="B13" i="8"/>
  <c r="I17" i="6"/>
  <c r="D17" i="6"/>
  <c r="C17" i="6"/>
  <c r="I14" i="6"/>
  <c r="D14" i="6"/>
  <c r="E6" i="6"/>
  <c r="D6" i="6"/>
  <c r="B6" i="6" s="1"/>
  <c r="E5" i="6"/>
  <c r="D5" i="6"/>
  <c r="B5" i="6" s="1"/>
  <c r="H19" i="3"/>
  <c r="C19" i="3"/>
  <c r="H10" i="3"/>
  <c r="G10" i="3"/>
  <c r="F10" i="3"/>
  <c r="E10" i="3"/>
  <c r="D10" i="3"/>
  <c r="C10" i="3"/>
  <c r="B10" i="3"/>
  <c r="D26" i="4"/>
  <c r="E26" i="4"/>
  <c r="C26" i="4"/>
  <c r="B26" i="4" s="1"/>
  <c r="B8" i="13"/>
  <c r="B7" i="13"/>
  <c r="B6" i="13"/>
  <c r="B5" i="13"/>
  <c r="B5" i="15"/>
  <c r="B6" i="16"/>
  <c r="B5" i="16"/>
  <c r="B7" i="14"/>
  <c r="B6" i="14"/>
  <c r="B5" i="14"/>
  <c r="B6" i="12"/>
  <c r="B5" i="12"/>
  <c r="B6" i="10"/>
  <c r="B5" i="10"/>
  <c r="B7" i="9"/>
  <c r="B6" i="9"/>
  <c r="B5" i="9"/>
  <c r="B8" i="8"/>
  <c r="B7" i="8"/>
  <c r="B6" i="8"/>
  <c r="B5" i="8"/>
  <c r="B6" i="7"/>
  <c r="B5" i="7"/>
  <c r="B5" i="3"/>
  <c r="E28" i="4" l="1"/>
  <c r="E27" i="4"/>
  <c r="E9" i="13"/>
  <c r="E20" i="4" s="1"/>
  <c r="E6" i="15" l="1"/>
  <c r="E18" i="4"/>
  <c r="E19" i="4" l="1"/>
  <c r="E8" i="14"/>
  <c r="E17" i="4" s="1"/>
  <c r="E7" i="12" l="1"/>
  <c r="E16" i="4" s="1"/>
  <c r="E7" i="10"/>
  <c r="E15" i="4" s="1"/>
  <c r="D7" i="10"/>
  <c r="E8" i="9" l="1"/>
  <c r="E14" i="4" s="1"/>
  <c r="E9" i="8" l="1"/>
  <c r="E13" i="4" s="1"/>
  <c r="E7" i="7" l="1"/>
  <c r="E12" i="4" s="1"/>
  <c r="D7" i="7"/>
  <c r="C7" i="7"/>
  <c r="B7" i="7" l="1"/>
  <c r="E7" i="6"/>
  <c r="E11" i="4" s="1"/>
  <c r="E6" i="3"/>
  <c r="E10" i="4" l="1"/>
  <c r="E9" i="4" s="1"/>
  <c r="E25" i="4"/>
  <c r="E24" i="4" s="1"/>
  <c r="C9" i="8"/>
  <c r="C6" i="3"/>
  <c r="D6" i="3"/>
  <c r="D25" i="4" s="1"/>
  <c r="C25" i="4" l="1"/>
  <c r="B25" i="4" s="1"/>
  <c r="B6" i="3"/>
  <c r="D28" i="4"/>
  <c r="C28" i="4"/>
  <c r="D9" i="8"/>
  <c r="B9" i="8" s="1"/>
  <c r="B28" i="4" l="1"/>
  <c r="D7" i="6"/>
  <c r="C7" i="6"/>
  <c r="D8" i="9"/>
  <c r="C8" i="9"/>
  <c r="B8" i="9" s="1"/>
  <c r="C7" i="10"/>
  <c r="B7" i="10" s="1"/>
  <c r="D6" i="15"/>
  <c r="D19" i="4" s="1"/>
  <c r="C6" i="15"/>
  <c r="D8" i="14"/>
  <c r="C8" i="14"/>
  <c r="B8" i="14" s="1"/>
  <c r="C7" i="16"/>
  <c r="D7" i="16"/>
  <c r="C7" i="12"/>
  <c r="D7" i="12"/>
  <c r="C19" i="4" l="1"/>
  <c r="B19" i="4" s="1"/>
  <c r="B6" i="15"/>
  <c r="B7" i="16"/>
  <c r="B7" i="12"/>
  <c r="B7" i="6"/>
  <c r="C27" i="4"/>
  <c r="D18" i="4" l="1"/>
  <c r="C18" i="4"/>
  <c r="B18" i="4" s="1"/>
  <c r="C24" i="4" l="1"/>
  <c r="D14" i="4"/>
  <c r="D27" i="4"/>
  <c r="C14" i="4"/>
  <c r="B14" i="4" s="1"/>
  <c r="D24" i="4" l="1"/>
  <c r="B24" i="4" s="1"/>
  <c r="B27" i="4"/>
  <c r="C29" i="4"/>
  <c r="C30" i="4" s="1"/>
  <c r="D17" i="4"/>
  <c r="C17" i="4" l="1"/>
  <c r="B17" i="4" s="1"/>
  <c r="D9" i="13" l="1"/>
  <c r="D20" i="4" s="1"/>
  <c r="D12" i="4"/>
  <c r="C12" i="4"/>
  <c r="B12" i="4" s="1"/>
  <c r="D16" i="4"/>
  <c r="C16" i="4"/>
  <c r="B16" i="4" s="1"/>
  <c r="C13" i="4"/>
  <c r="D13" i="4"/>
  <c r="D15" i="4"/>
  <c r="C15" i="4"/>
  <c r="B15" i="4" s="1"/>
  <c r="C11" i="4"/>
  <c r="D11" i="4"/>
  <c r="C9" i="13"/>
  <c r="D10" i="4"/>
  <c r="C10" i="4"/>
  <c r="C20" i="4" l="1"/>
  <c r="B20" i="4" s="1"/>
  <c r="B9" i="13"/>
  <c r="B13" i="4"/>
  <c r="B11" i="4"/>
  <c r="B10" i="4"/>
  <c r="C9" i="4"/>
  <c r="D9" i="4"/>
  <c r="B9" i="4" l="1"/>
  <c r="B33" i="4" s="1"/>
</calcChain>
</file>

<file path=xl/sharedStrings.xml><?xml version="1.0" encoding="utf-8"?>
<sst xmlns="http://schemas.openxmlformats.org/spreadsheetml/2006/main" count="876" uniqueCount="81">
  <si>
    <t xml:space="preserve">Majandus- ja infotehnoloogiaministri 25.08.2023. a käskkiri nr 135 </t>
  </si>
  <si>
    <t>"Toetuse andmise tingimused valdkondlike digipöörete toetamiseks"</t>
  </si>
  <si>
    <t>lisa (muudetud sõnastuses)</t>
  </si>
  <si>
    <t>Valdkondlike digipöörete nimekiri</t>
  </si>
  <si>
    <t>Valdkondlike digipöörete elluviijad ja tegevuste koondnimekiri</t>
  </si>
  <si>
    <t>Elluviija</t>
  </si>
  <si>
    <t>Kokku</t>
  </si>
  <si>
    <t>Elluviija: Justiitsministeerium (JUM)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</si>
  <si>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</si>
  <si>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</si>
  <si>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</si>
  <si>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</si>
  <si>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</si>
  <si>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</si>
  <si>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</si>
  <si>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</si>
  <si>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</si>
  <si>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</si>
  <si>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</si>
  <si>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</si>
  <si>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</si>
  <si>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</si>
  <si>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</si>
  <si>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2023–2025 kokku</t>
  </si>
  <si>
    <t>Jaotamata eelarve 2025–2029</t>
  </si>
  <si>
    <t>Eelarve</t>
  </si>
  <si>
    <t>Justiitsministeeriumi valdkondlik digipööre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</si>
  <si>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</si>
  <si>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</si>
  <si>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</si>
  <si>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</si>
  <si>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</si>
  <si>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</si>
  <si>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</si>
  <si>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Elluviija: Justiitsministeerium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</si>
  <si>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</si>
  <si>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</si>
  <si>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</si>
  <si>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</si>
  <si>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</si>
  <si>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</si>
  <si>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</si>
  <si>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</si>
  <si>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</si>
  <si>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</si>
  <si>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</si>
  <si>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2029
sihttase</t>
  </si>
  <si>
    <t>2030
lõpptase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</si>
  <si>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</si>
  <si>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</si>
  <si>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</si>
  <si>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</si>
  <si>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</si>
  <si>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</si>
  <si>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%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</si>
  <si>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</si>
  <si>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</si>
  <si>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</si>
  <si>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</si>
  <si>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</si>
  <si>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</si>
  <si>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</si>
  <si>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</si>
  <si>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</si>
  <si>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</si>
  <si>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</si>
  <si>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</si>
  <si>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</si>
  <si>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</si>
  <si>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</si>
  <si>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</si>
  <si>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</si>
  <si>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</si>
  <si>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</si>
  <si>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Algtase</t>
  </si>
  <si>
    <t>Lõpptase</t>
  </si>
  <si>
    <t>Lõpptase 2030</t>
  </si>
  <si>
    <t>Eesti Linnade ja Valdade Liidu valdkondlik digipööre</t>
  </si>
  <si>
    <t>Elluviija: Eesti Linnade ja Valdade Liit</t>
  </si>
  <si>
    <t>0%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</si>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</sst>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5" fillId="2" borderId="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vertical="top"/>
    </xf>
    <xf numFmtId="3" fontId="7" fillId="0" borderId="7" xfId="0" applyNumberFormat="1" applyFont="1" applyBorder="1" applyAlignment="1">
      <alignment vertical="top"/>
    </xf>
    <xf numFmtId="3" fontId="8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3" fontId="6" fillId="0" borderId="6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vertical="top"/>
    </xf>
    <xf numFmtId="0" fontId="3" fillId="0" borderId="14" xfId="0" applyFont="1" applyBorder="1" applyAlignment="1">
      <alignment horizontal="left" vertical="top"/>
    </xf>
    <xf numFmtId="3" fontId="3" fillId="0" borderId="15" xfId="0" applyNumberFormat="1" applyFont="1" applyBorder="1" applyAlignment="1">
      <alignment vertical="top"/>
    </xf>
    <xf numFmtId="3" fontId="3" fillId="0" borderId="17" xfId="0" applyNumberFormat="1" applyFont="1" applyBorder="1" applyAlignment="1">
      <alignment vertical="top"/>
    </xf>
    <xf numFmtId="3" fontId="2" fillId="0" borderId="19" xfId="0" applyNumberFormat="1" applyFont="1" applyBorder="1" applyAlignment="1">
      <alignment vertical="top"/>
    </xf>
    <xf numFmtId="0" fontId="4" fillId="0" borderId="22" xfId="0" applyFont="1" applyBorder="1" applyAlignment="1">
      <alignment horizontal="left" vertical="top"/>
    </xf>
    <xf numFmtId="0" fontId="2" fillId="0" borderId="2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3" fillId="0" borderId="20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/>
    </xf>
    <xf numFmtId="0" fontId="3" fillId="0" borderId="30" xfId="0" applyFont="1" applyBorder="1" applyAlignment="1">
      <alignment horizontal="center" vertical="top"/>
    </xf>
    <xf numFmtId="0" fontId="2" fillId="0" borderId="33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3" fontId="2" fillId="0" borderId="37" xfId="0" applyNumberFormat="1" applyFont="1" applyBorder="1" applyAlignment="1">
      <alignment vertical="top"/>
    </xf>
    <xf numFmtId="3" fontId="3" fillId="0" borderId="38" xfId="0" applyNumberFormat="1" applyFont="1" applyBorder="1" applyAlignment="1">
      <alignment vertical="top"/>
    </xf>
    <xf numFmtId="3" fontId="3" fillId="0" borderId="32" xfId="0" applyNumberFormat="1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20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3" fontId="2" fillId="0" borderId="23" xfId="0" applyNumberFormat="1" applyFont="1" applyBorder="1" applyAlignment="1">
      <alignment vertical="top"/>
    </xf>
    <xf numFmtId="3" fontId="2" fillId="0" borderId="40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0" fontId="4" fillId="0" borderId="21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3" fontId="3" fillId="0" borderId="32" xfId="0" applyNumberFormat="1" applyFont="1" applyBorder="1" applyAlignment="1">
      <alignment vertical="top" wrapText="1"/>
    </xf>
    <xf numFmtId="3" fontId="3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2" fillId="0" borderId="19" xfId="0" applyNumberFormat="1" applyFont="1" applyBorder="1" applyAlignment="1">
      <alignment vertical="top" wrapText="1"/>
    </xf>
    <xf numFmtId="3" fontId="2" fillId="0" borderId="37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vertical="top" wrapText="1"/>
    </xf>
    <xf numFmtId="3" fontId="2" fillId="0" borderId="40" xfId="0" applyNumberFormat="1" applyFont="1" applyBorder="1" applyAlignment="1">
      <alignment vertical="top" wrapText="1"/>
    </xf>
    <xf numFmtId="3" fontId="3" fillId="0" borderId="15" xfId="0" applyNumberFormat="1" applyFont="1" applyBorder="1" applyAlignment="1">
      <alignment vertical="top" wrapText="1"/>
    </xf>
    <xf numFmtId="3" fontId="3" fillId="0" borderId="17" xfId="0" applyNumberFormat="1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3" fontId="2" fillId="0" borderId="19" xfId="0" applyNumberFormat="1" applyFont="1" applyBorder="1" applyAlignment="1">
      <alignment horizontal="right" vertical="top" wrapText="1"/>
    </xf>
    <xf numFmtId="3" fontId="2" fillId="0" borderId="37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vertical="top" wrapText="1"/>
    </xf>
    <xf numFmtId="3" fontId="3" fillId="0" borderId="39" xfId="0" applyNumberFormat="1" applyFont="1" applyBorder="1" applyAlignment="1">
      <alignment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3" fontId="0" fillId="0" borderId="0" xfId="0" applyNumberFormat="1" applyAlignment="1">
      <alignment vertical="top"/>
    </xf>
    <xf numFmtId="3" fontId="4" fillId="0" borderId="23" xfId="0" applyNumberFormat="1" applyFont="1" applyBorder="1" applyAlignment="1">
      <alignment vertical="top" wrapText="1"/>
    </xf>
    <xf numFmtId="3" fontId="2" fillId="0" borderId="43" xfId="0" applyNumberFormat="1" applyFont="1" applyBorder="1" applyAlignment="1">
      <alignment vertical="top" wrapText="1"/>
    </xf>
    <xf numFmtId="1" fontId="3" fillId="0" borderId="20" xfId="0" applyNumberFormat="1" applyFont="1" applyBorder="1" applyAlignment="1">
      <alignment horizontal="center" vertical="top" wrapText="1"/>
    </xf>
    <xf numFmtId="1" fontId="3" fillId="0" borderId="31" xfId="0" applyNumberFormat="1" applyFont="1" applyBorder="1" applyAlignment="1">
      <alignment vertical="top" wrapText="1"/>
    </xf>
    <xf numFmtId="3" fontId="4" fillId="0" borderId="22" xfId="0" applyNumberFormat="1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3" fontId="3" fillId="0" borderId="31" xfId="0" applyNumberFormat="1" applyFont="1" applyBorder="1" applyAlignment="1">
      <alignment vertical="top" wrapText="1"/>
    </xf>
    <xf numFmtId="3" fontId="2" fillId="0" borderId="21" xfId="0" applyNumberFormat="1" applyFont="1" applyBorder="1" applyAlignment="1">
      <alignment vertical="top" wrapText="1"/>
    </xf>
    <xf numFmtId="3" fontId="2" fillId="0" borderId="22" xfId="0" applyNumberFormat="1" applyFont="1" applyBorder="1" applyAlignment="1">
      <alignment vertical="top" wrapText="1"/>
    </xf>
    <xf numFmtId="3" fontId="3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3" fontId="8" fillId="0" borderId="19" xfId="0" applyNumberFormat="1" applyFont="1" applyBorder="1" applyAlignment="1">
      <alignment horizontal="right" vertical="top" wrapText="1"/>
    </xf>
    <xf numFmtId="3" fontId="2" fillId="0" borderId="44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4" fillId="0" borderId="19" xfId="0" applyNumberFormat="1" applyFont="1" applyBorder="1" applyAlignment="1">
      <alignment vertical="top" wrapText="1"/>
    </xf>
    <xf numFmtId="0" fontId="8" fillId="0" borderId="19" xfId="0" applyFont="1" applyBorder="1" applyAlignment="1">
      <alignment horizontal="right" vertical="top" wrapText="1"/>
    </xf>
    <xf numFmtId="0" fontId="5" fillId="2" borderId="2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45" xfId="0" applyFont="1" applyFill="1" applyBorder="1" applyAlignment="1">
      <alignment vertical="top" wrapText="1"/>
    </xf>
    <xf numFmtId="3" fontId="6" fillId="0" borderId="22" xfId="0" applyNumberFormat="1" applyFont="1" applyBorder="1" applyAlignment="1">
      <alignment horizontal="right" vertical="top" wrapText="1"/>
    </xf>
    <xf numFmtId="3" fontId="6" fillId="0" borderId="21" xfId="0" applyNumberFormat="1" applyFont="1" applyBorder="1" applyAlignment="1">
      <alignment horizontal="right" vertical="top" wrapText="1"/>
    </xf>
    <xf numFmtId="0" fontId="4" fillId="0" borderId="44" xfId="0" applyFont="1" applyBorder="1" applyAlignment="1">
      <alignment horizontal="left" vertical="top" wrapText="1"/>
    </xf>
    <xf numFmtId="3" fontId="6" fillId="0" borderId="44" xfId="0" applyNumberFormat="1" applyFont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3" fillId="0" borderId="46" xfId="0" applyNumberFormat="1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0" fontId="3" fillId="0" borderId="32" xfId="0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3" fontId="6" fillId="0" borderId="43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6" fillId="0" borderId="22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0" fontId="8" fillId="0" borderId="43" xfId="0" applyFont="1" applyBorder="1" applyAlignment="1">
      <alignment horizontal="right" vertical="top" wrapText="1"/>
    </xf>
    <xf numFmtId="3" fontId="8" fillId="0" borderId="43" xfId="0" applyNumberFormat="1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44" xfId="0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3" fontId="4" fillId="0" borderId="6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3" fontId="1" fillId="0" borderId="19" xfId="0" applyNumberFormat="1" applyFont="1" applyBorder="1" applyAlignment="1">
      <alignment vertical="top" wrapText="1"/>
    </xf>
    <xf numFmtId="3" fontId="1" fillId="0" borderId="37" xfId="0" applyNumberFormat="1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9" fillId="3" borderId="13" xfId="0" applyNumberFormat="1" applyFont="1" applyFill="1" applyBorder="1" applyAlignment="1">
      <alignment horizontal="right" vertical="top" wrapText="1"/>
    </xf>
    <xf numFmtId="3" fontId="9" fillId="3" borderId="28" xfId="0" applyNumberFormat="1" applyFont="1" applyFill="1" applyBorder="1" applyAlignment="1">
      <alignment horizontal="right" vertical="top" wrapText="1"/>
    </xf>
    <xf numFmtId="1" fontId="9" fillId="3" borderId="13" xfId="0" applyNumberFormat="1" applyFont="1" applyFill="1" applyBorder="1" applyAlignment="1">
      <alignment horizontal="right" vertical="top" wrapText="1"/>
    </xf>
    <xf numFmtId="9" fontId="9" fillId="3" borderId="13" xfId="0" applyNumberFormat="1" applyFont="1" applyFill="1" applyBorder="1" applyAlignment="1">
      <alignment horizontal="right" vertical="top" wrapText="1"/>
    </xf>
    <xf numFmtId="9" fontId="9" fillId="3" borderId="28" xfId="0" applyNumberFormat="1" applyFont="1" applyFill="1" applyBorder="1" applyAlignment="1">
      <alignment horizontal="right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8" xfId="0" applyFont="1" applyBorder="1" applyAlignment="1">
      <alignment vertical="top" wrapText="1"/>
    </xf>
    <xf numFmtId="3" fontId="4" fillId="0" borderId="40" xfId="0" applyNumberFormat="1" applyFont="1" applyBorder="1" applyAlignment="1">
      <alignment vertical="top" wrapText="1"/>
    </xf>
    <xf numFmtId="0" fontId="5" fillId="2" borderId="47" xfId="0" applyFont="1" applyFill="1" applyBorder="1" applyAlignment="1">
      <alignment vertical="top" wrapText="1"/>
    </xf>
    <xf numFmtId="0" fontId="5" fillId="3" borderId="50" xfId="0" applyFont="1" applyFill="1" applyBorder="1" applyAlignment="1">
      <alignment vertical="top" wrapText="1"/>
    </xf>
    <xf numFmtId="0" fontId="0" fillId="3" borderId="51" xfId="0" applyFill="1" applyBorder="1" applyAlignment="1">
      <alignment horizontal="center" vertical="top" wrapText="1"/>
    </xf>
    <xf numFmtId="0" fontId="5" fillId="3" borderId="52" xfId="0" applyFont="1" applyFill="1" applyBorder="1" applyAlignment="1">
      <alignment vertical="top" wrapText="1"/>
    </xf>
    <xf numFmtId="3" fontId="9" fillId="3" borderId="53" xfId="0" applyNumberFormat="1" applyFont="1" applyFill="1" applyBorder="1" applyAlignment="1">
      <alignment horizontal="right" vertical="top" wrapText="1"/>
    </xf>
    <xf numFmtId="0" fontId="5" fillId="2" borderId="54" xfId="0" applyFont="1" applyFill="1" applyBorder="1" applyAlignment="1">
      <alignment vertical="top" wrapText="1"/>
    </xf>
    <xf numFmtId="0" fontId="5" fillId="3" borderId="56" xfId="0" applyFont="1" applyFill="1" applyBorder="1" applyAlignment="1">
      <alignment vertical="top" wrapText="1"/>
    </xf>
    <xf numFmtId="9" fontId="9" fillId="3" borderId="57" xfId="0" applyNumberFormat="1" applyFont="1" applyFill="1" applyBorder="1" applyAlignment="1">
      <alignment horizontal="right" vertical="top" wrapText="1"/>
    </xf>
    <xf numFmtId="9" fontId="9" fillId="3" borderId="58" xfId="0" applyNumberFormat="1" applyFont="1" applyFill="1" applyBorder="1" applyAlignment="1">
      <alignment horizontal="right" vertical="top" wrapText="1"/>
    </xf>
    <xf numFmtId="0" fontId="5" fillId="3" borderId="59" xfId="0" applyFont="1" applyFill="1" applyBorder="1" applyAlignment="1">
      <alignment vertical="top" wrapText="1"/>
    </xf>
    <xf numFmtId="3" fontId="9" fillId="3" borderId="60" xfId="0" applyNumberFormat="1" applyFont="1" applyFill="1" applyBorder="1" applyAlignment="1">
      <alignment horizontal="right" vertical="top" wrapText="1"/>
    </xf>
    <xf numFmtId="3" fontId="9" fillId="3" borderId="6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/>
    </xf>
    <xf numFmtId="0" fontId="9" fillId="2" borderId="10" xfId="0" applyFont="1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9" fillId="2" borderId="48" xfId="0" applyFont="1" applyFill="1" applyBorder="1" applyAlignment="1">
      <alignment vertical="top" wrapText="1"/>
    </xf>
    <xf numFmtId="0" fontId="0" fillId="2" borderId="48" xfId="0" applyFill="1" applyBorder="1" applyAlignment="1">
      <alignment vertical="top" wrapText="1"/>
    </xf>
    <xf numFmtId="0" fontId="0" fillId="2" borderId="49" xfId="0" applyFill="1" applyBorder="1" applyAlignment="1">
      <alignment vertical="top" wrapText="1"/>
    </xf>
    <xf numFmtId="0" fontId="0" fillId="2" borderId="55" xfId="0" applyFill="1" applyBorder="1" applyAlignment="1">
      <alignment vertical="top" wrapText="1"/>
    </xf>
    <xf numFmtId="0" fontId="9" fillId="0" borderId="62" xfId="0" applyFont="1" applyBorder="1" applyAlignment="1">
      <alignment horizontal="left" vertical="top" wrapText="1"/>
    </xf>
    <xf numFmtId="0" fontId="9" fillId="0" borderId="63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9" fillId="3" borderId="41" xfId="0" applyFont="1" applyFill="1" applyBorder="1" applyAlignment="1">
      <alignment horizontal="left" vertical="top" wrapText="1"/>
    </xf>
    <xf numFmtId="0" fontId="9" fillId="3" borderId="64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0" fontId="9" fillId="2" borderId="65" xfId="0" applyFont="1" applyFill="1" applyBorder="1" applyAlignment="1">
      <alignment horizontal="left" vertical="top" wrapText="1"/>
    </xf>
    <xf numFmtId="0" fontId="9" fillId="2" borderId="66" xfId="0" applyFont="1" applyFill="1" applyBorder="1" applyAlignment="1">
      <alignment horizontal="left" vertical="top" wrapText="1"/>
    </xf>
    <xf numFmtId="0" fontId="9" fillId="2" borderId="38" xfId="0" applyFont="1" applyFill="1" applyBorder="1" applyAlignment="1">
      <alignment horizontal="left" vertical="top" wrapText="1"/>
    </xf>
    <xf numFmtId="9" fontId="9" fillId="3" borderId="41" xfId="0" applyNumberFormat="1" applyFont="1" applyFill="1" applyBorder="1" applyAlignment="1">
      <alignment horizontal="left" vertical="top" wrapText="1"/>
    </xf>
    <xf numFmtId="9" fontId="9" fillId="3" borderId="64" xfId="0" applyNumberFormat="1" applyFont="1" applyFill="1" applyBorder="1" applyAlignment="1">
      <alignment horizontal="left" vertical="top" wrapText="1"/>
    </xf>
    <xf numFmtId="9" fontId="9" fillId="3" borderId="37" xfId="0" applyNumberFormat="1" applyFont="1" applyFill="1" applyBorder="1" applyAlignment="1">
      <alignment horizontal="left" vertical="top" wrapText="1"/>
    </xf>
    <xf numFmtId="0" fontId="9" fillId="3" borderId="62" xfId="0" applyFont="1" applyFill="1" applyBorder="1" applyAlignment="1">
      <alignment horizontal="left" vertical="top" wrapText="1"/>
    </xf>
    <xf numFmtId="0" fontId="9" fillId="3" borderId="63" xfId="0" applyFont="1" applyFill="1" applyBorder="1" applyAlignment="1">
      <alignment horizontal="left" vertical="top" wrapText="1"/>
    </xf>
    <xf numFmtId="0" fontId="9" fillId="3" borderId="40" xfId="0" applyFont="1" applyFill="1" applyBorder="1" applyAlignment="1">
      <alignment horizontal="left" vertical="top" wrapText="1"/>
    </xf>
    <xf numFmtId="3" fontId="9" fillId="3" borderId="62" xfId="0" applyNumberFormat="1" applyFont="1" applyFill="1" applyBorder="1" applyAlignment="1">
      <alignment horizontal="left" vertical="top" wrapText="1"/>
    </xf>
    <xf numFmtId="3" fontId="9" fillId="3" borderId="63" xfId="0" applyNumberFormat="1" applyFont="1" applyFill="1" applyBorder="1" applyAlignment="1">
      <alignment horizontal="left" vertical="top" wrapText="1"/>
    </xf>
    <xf numFmtId="3" fontId="9" fillId="3" borderId="40" xfId="0" applyNumberFormat="1" applyFont="1" applyFill="1" applyBorder="1" applyAlignment="1">
      <alignment horizontal="left" vertical="top" wrapText="1"/>
    </xf>
    <xf numFmtId="9" fontId="9" fillId="3" borderId="62" xfId="0" applyNumberFormat="1" applyFont="1" applyFill="1" applyBorder="1" applyAlignment="1">
      <alignment horizontal="left" vertical="top" wrapText="1"/>
    </xf>
    <xf numFmtId="9" fontId="9" fillId="3" borderId="63" xfId="0" applyNumberFormat="1" applyFont="1" applyFill="1" applyBorder="1" applyAlignment="1">
      <alignment horizontal="left" vertical="top" wrapText="1"/>
    </xf>
    <xf numFmtId="9" fontId="9" fillId="3" borderId="40" xfId="0" applyNumberFormat="1" applyFont="1" applyFill="1" applyBorder="1" applyAlignment="1">
      <alignment horizontal="left" vertical="top" wrapText="1"/>
    </xf>
    <xf numFmtId="3" fontId="9" fillId="3" borderId="57" xfId="0" applyNumberFormat="1" applyFont="1" applyFill="1" applyBorder="1" applyAlignment="1">
      <alignment horizontal="right" vertical="top" wrapText="1"/>
    </xf>
    <xf numFmtId="3" fontId="9" fillId="3" borderId="58" xfId="0" applyNumberFormat="1" applyFont="1" applyFill="1" applyBorder="1" applyAlignment="1">
      <alignment horizontal="righ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egovg01.sharepoint.com/sites/Digiarenguvaldkond/DIGIRIIK/RAHA/Struktuurivahendid/SF%202021-2027/Valdkondlikud%20digip&#246;&#246;rded/2024%20kevad%20materjalid/JUM/JUM_Detailsem%20plaan_01032024.xlsx" TargetMode="External"/><Relationship Id="rId1" Type="http://schemas.openxmlformats.org/officeDocument/2006/relationships/externalLinkPath" Target="/sites/Digiarenguvaldkond/DIGIRIIK/RAHA/Struktuurivahendid/SF%202021-2027/Valdkondlikud%20digip&#246;&#246;rded/2024%20kevad%20materjalid/JUM/JUM_Detailsem%20plaan_0103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egovg01.sharepoint.com/sites/Digiarenguvaldkond/DIGIRIIK/RAHA/Struktuurivahendid/SF%202021-2027/Valdkondlikud%20digip&#246;&#246;rded/2024%20kevad%20materjalid/MKM/KK%20lisa%20valemite%20kontroll/KK%20lisasse%20arvutused%20mitteametlikule_062024_MKM_Detailsem%20plaan.xlsx" TargetMode="External"/><Relationship Id="rId2" Type="http://schemas.microsoft.com/office/2019/04/relationships/externalLinkLongPath" Target="/sites/Digiarenguvaldkond/DIGIRIIK/RAHA/Struktuurivahendid/SF%202021-2027/Valdkondlikud%20digip&#246;&#246;rded/2024%20kevad%20materjalid/MKM/KK%20lisa%20valemite%20kontroll/KK%20lisasse%20arvutused%20mitteametlikule_062024_MKM_Detailsem%20plaan.xlsx?8959CA52" TargetMode="External"/><Relationship Id="rId1" Type="http://schemas.openxmlformats.org/officeDocument/2006/relationships/externalLinkPath" Target="file:///\\8959CA52\KK%20lisasse%20arvutused%20mitteametlikule_062024_MKM_Detailsem%20pl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uni 2025 detsember tegevuskava"/>
      <sheetName val="Seirearuanne"/>
      <sheetName val="KK_lisa"/>
      <sheetName val="Tegevuskava"/>
      <sheetName val="Ettekande arvutused"/>
      <sheetName val="Personal"/>
    </sheetNames>
    <sheetDataSet>
      <sheetData sheetId="0">
        <row r="16">
          <cell r="B16"/>
        </row>
        <row r="29">
          <cell r="B29"/>
        </row>
        <row r="38">
          <cell r="C38"/>
          <cell r="H38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kuni 2025 detsember tegevuskava"/>
      <sheetName val="Seirearuanne"/>
      <sheetName val="KK_lisa"/>
      <sheetName val="Tegevuskava"/>
      <sheetName val="Ettekande arvutused"/>
      <sheetName val="Personal"/>
      <sheetName val="RES ÕIGUSAKTIDE LISAVAJADUS"/>
    </sheetNames>
    <sheetDataSet>
      <sheetData sheetId="0">
        <row r="19">
          <cell r="B19">
            <v>0</v>
          </cell>
        </row>
        <row r="35">
          <cell r="C3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G36"/>
  <sheetViews>
    <sheetView topLeftCell="A16" workbookViewId="0">
      <selection activeCell="K27" sqref="K27"/>
    </sheetView>
  </sheetViews>
  <sheetFormatPr defaultColWidth="8.7265625" defaultRowHeight="14.5" x14ac:dyDescent="0.35"/>
  <cols>
    <col min="1" max="1" width="58.7265625" style="5" customWidth="1"/>
    <col min="2" max="5" width="13.7265625" style="5" customWidth="1"/>
    <col min="6" max="16384" width="8.7265625" style="5"/>
  </cols>
  <sheetData>
    <row r="1" spans="1:7" x14ac:dyDescent="0.35">
      <c r="A1" s="5" t="s">
        <v>0</v>
      </c>
    </row>
    <row r="2" spans="1:7" x14ac:dyDescent="0.35">
      <c r="A2" s="5" t="s">
        <v>1</v>
      </c>
    </row>
    <row r="3" spans="1:7" x14ac:dyDescent="0.35">
      <c r="A3" s="5" t="s">
        <v>2</v>
      </c>
    </row>
    <row r="4" spans="1:7" x14ac:dyDescent="0.35">
      <c r="A4" s="4" t="s">
        <v>3</v>
      </c>
      <c r="B4" s="4"/>
    </row>
    <row r="5" spans="1:7" x14ac:dyDescent="0.35">
      <c r="A5" s="47" t="s">
        <v>4</v>
      </c>
      <c r="B5" s="47"/>
    </row>
    <row r="6" spans="1:7" x14ac:dyDescent="0.35">
      <c r="A6" s="47"/>
      <c r="B6" s="47"/>
    </row>
    <row r="7" spans="1:7" x14ac:dyDescent="0.35">
      <c r="A7" s="47"/>
      <c r="B7" s="47"/>
    </row>
    <row r="8" spans="1:7" ht="14.65" customHeight="1" x14ac:dyDescent="0.35">
      <c r="A8" s="8" t="s">
        <v>5</v>
      </c>
      <c r="B8" s="132" t="s">
        <v>6</v>
      </c>
      <c r="C8" s="6">
        <v>2023</v>
      </c>
      <c r="D8" s="6">
        <v>2024</v>
      </c>
      <c r="E8" s="6">
        <v>2025</v>
      </c>
    </row>
    <row r="9" spans="1:7" ht="14.65" customHeight="1" x14ac:dyDescent="0.35">
      <c r="A9" s="8" t="s">
        <v>6</v>
      </c>
      <c r="B9" s="131">
        <f>SUM(C9:E9)</f>
        <v>48514551.399999991</v>
      </c>
      <c r="C9" s="18">
        <f>SUM(C10:C20)</f>
        <v>1361947.2</v>
      </c>
      <c r="D9" s="18">
        <f>SUM(D10:D20)</f>
        <v>23802143.609333329</v>
      </c>
      <c r="E9" s="18">
        <f>SUM(E10:E20)</f>
        <v>23350460.590666667</v>
      </c>
    </row>
    <row r="10" spans="1:7" x14ac:dyDescent="0.35">
      <c r="A10" s="8" t="s">
        <v>7</v>
      </c>
      <c r="B10" s="131">
        <f t="shared" ref="B10:B20" si="0">SUM(C10:E10)</f>
        <v>908800</v>
      </c>
      <c r="C10" s="9">
        <f>JUM!C6</f>
        <v>0</v>
      </c>
      <c r="D10" s="9">
        <f>JUM!D6</f>
        <v>908800</v>
      </c>
      <c r="E10" s="9">
        <f>JUM!E6</f>
        <v>0</v>
      </c>
    </row>
    <row r="11" spans="1:7" x14ac:dyDescent="0.35">
      <c r="A11" s="8" t="s">
        <v>8</v>
      </c>
      <c r="B11" s="131">
        <f t="shared" si="0"/>
        <v>3658902</v>
      </c>
      <c r="C11" s="9">
        <f>SUM(KLIM!C7)</f>
        <v>0</v>
      </c>
      <c r="D11" s="9">
        <f>KLIM!D7</f>
        <v>2455440</v>
      </c>
      <c r="E11" s="9">
        <f>KLIM!E7</f>
        <v>1203462</v>
      </c>
    </row>
    <row r="12" spans="1:7" x14ac:dyDescent="0.35">
      <c r="A12" s="8" t="s">
        <v>9</v>
      </c>
      <c r="B12" s="131">
        <f t="shared" si="0"/>
        <v>9372838.8599999994</v>
      </c>
      <c r="C12" s="10">
        <f>KUM!C7</f>
        <v>288180</v>
      </c>
      <c r="D12" s="10">
        <f>KUM!D7</f>
        <v>6468259.8599999994</v>
      </c>
      <c r="E12" s="10">
        <f>KUM!E7</f>
        <v>2616399</v>
      </c>
    </row>
    <row r="13" spans="1:7" x14ac:dyDescent="0.35">
      <c r="A13" s="8" t="s">
        <v>10</v>
      </c>
      <c r="B13" s="131">
        <f t="shared" si="0"/>
        <v>4636175.2</v>
      </c>
      <c r="C13" s="9">
        <f>MKM!C9</f>
        <v>24685.199999999997</v>
      </c>
      <c r="D13" s="9">
        <f>MKM!D9</f>
        <v>2101140</v>
      </c>
      <c r="E13" s="9">
        <f>MKM!E9</f>
        <v>2510350</v>
      </c>
    </row>
    <row r="14" spans="1:7" x14ac:dyDescent="0.35">
      <c r="A14" s="8" t="s">
        <v>11</v>
      </c>
      <c r="B14" s="131">
        <f t="shared" si="0"/>
        <v>4106637.2</v>
      </c>
      <c r="C14" s="135">
        <f>RAM!C8</f>
        <v>365436</v>
      </c>
      <c r="D14" s="135">
        <f>RAM!D8</f>
        <v>1177053.2</v>
      </c>
      <c r="E14" s="135">
        <f>RAM!E8</f>
        <v>2564148</v>
      </c>
    </row>
    <row r="15" spans="1:7" x14ac:dyDescent="0.35">
      <c r="A15" s="8" t="s">
        <v>12</v>
      </c>
      <c r="B15" s="131">
        <f t="shared" si="0"/>
        <v>2373877.42</v>
      </c>
      <c r="C15" s="9">
        <f>REM!C7</f>
        <v>0</v>
      </c>
      <c r="D15" s="9">
        <f>REM!D7</f>
        <v>976333.39999999991</v>
      </c>
      <c r="E15" s="9">
        <f>REM!E7</f>
        <v>1397544.02</v>
      </c>
    </row>
    <row r="16" spans="1:7" x14ac:dyDescent="0.35">
      <c r="A16" s="8" t="s">
        <v>13</v>
      </c>
      <c r="B16" s="131">
        <f t="shared" si="0"/>
        <v>9637350.4000000004</v>
      </c>
      <c r="C16" s="11">
        <f>SIM!C7</f>
        <v>0</v>
      </c>
      <c r="D16" s="11">
        <f>SIM!D7</f>
        <v>3113568.5493333335</v>
      </c>
      <c r="E16" s="11">
        <f>SIM!E7</f>
        <v>6523781.8506666664</v>
      </c>
      <c r="G16" s="92"/>
    </row>
    <row r="17" spans="1:7" x14ac:dyDescent="0.35">
      <c r="A17" s="8" t="s">
        <v>14</v>
      </c>
      <c r="B17" s="131">
        <f t="shared" si="0"/>
        <v>10045920.32</v>
      </c>
      <c r="C17" s="9">
        <f>SOM!C8</f>
        <v>18646</v>
      </c>
      <c r="D17" s="9">
        <f>SOM!D8</f>
        <v>4199364.5999999996</v>
      </c>
      <c r="E17" s="9">
        <f>SOM!E8</f>
        <v>5827909.7199999997</v>
      </c>
    </row>
    <row r="18" spans="1:7" x14ac:dyDescent="0.35">
      <c r="A18" s="8" t="s">
        <v>15</v>
      </c>
      <c r="B18" s="131">
        <f t="shared" si="0"/>
        <v>2234100</v>
      </c>
      <c r="C18" s="9">
        <f>VÄM!C7</f>
        <v>665000</v>
      </c>
      <c r="D18" s="9">
        <f>VÄM!D7</f>
        <v>1569100</v>
      </c>
      <c r="E18" s="9">
        <f>VÄM!E7</f>
        <v>0</v>
      </c>
    </row>
    <row r="19" spans="1:7" x14ac:dyDescent="0.35">
      <c r="A19" s="8" t="s">
        <v>16</v>
      </c>
      <c r="B19" s="131">
        <f t="shared" si="0"/>
        <v>379840</v>
      </c>
      <c r="C19" s="9">
        <f>Riigikantselei!C6</f>
        <v>0</v>
      </c>
      <c r="D19" s="9">
        <f>Riigikantselei!D6</f>
        <v>379840</v>
      </c>
      <c r="E19" s="9">
        <f>Riigikantselei!E6</f>
        <v>0</v>
      </c>
    </row>
    <row r="20" spans="1:7" x14ac:dyDescent="0.35">
      <c r="A20" s="7" t="s">
        <v>17</v>
      </c>
      <c r="B20" s="131">
        <f t="shared" si="0"/>
        <v>1160110</v>
      </c>
      <c r="C20" s="50">
        <f>ELVL!C9</f>
        <v>0</v>
      </c>
      <c r="D20" s="50">
        <f>ELVL!D9</f>
        <v>453244</v>
      </c>
      <c r="E20" s="50">
        <f>ELVL!E9</f>
        <v>706866</v>
      </c>
    </row>
    <row r="21" spans="1:7" x14ac:dyDescent="0.35">
      <c r="A21" s="12"/>
      <c r="B21" s="12"/>
    </row>
    <row r="22" spans="1:7" x14ac:dyDescent="0.35">
      <c r="A22" s="12"/>
      <c r="B22" s="12"/>
    </row>
    <row r="23" spans="1:7" x14ac:dyDescent="0.35">
      <c r="A23" s="13" t="s">
        <v>18</v>
      </c>
      <c r="B23" s="134" t="s">
        <v>6</v>
      </c>
      <c r="C23" s="14">
        <v>2023</v>
      </c>
      <c r="D23" s="14">
        <v>2024</v>
      </c>
      <c r="E23" s="14">
        <v>2025</v>
      </c>
      <c r="F23" s="136"/>
      <c r="G23" s="136"/>
    </row>
    <row r="24" spans="1:7" x14ac:dyDescent="0.35">
      <c r="A24" s="16" t="s">
        <v>6</v>
      </c>
      <c r="B24" s="133">
        <f>SUM(C24:E24)</f>
        <v>48514551.399999999</v>
      </c>
      <c r="C24" s="17">
        <f>SUM(C25:C28)</f>
        <v>1361947.2</v>
      </c>
      <c r="D24" s="17">
        <f>SUM(D25:D28)</f>
        <v>23802143.609333333</v>
      </c>
      <c r="E24" s="17">
        <f>SUM(E25:E28)</f>
        <v>23350460.590666667</v>
      </c>
      <c r="F24" s="136"/>
      <c r="G24" s="136"/>
    </row>
    <row r="25" spans="1:7" ht="18.75" customHeight="1" x14ac:dyDescent="0.35">
      <c r="A25" s="15" t="s">
        <v>19</v>
      </c>
      <c r="B25" s="133">
        <f t="shared" ref="B25:B28" si="1">SUM(C25:E25)</f>
        <v>37079521.340000004</v>
      </c>
      <c r="C25" s="137">
        <f>SUM(ELVL!C5+JUM!C6+KLIM!C5+KUM!C5+MKM!C5+RAM!C5+REM!C5+Riigikantselei!C5+SIM!C5+SOM!C5+VÄM!C5)</f>
        <v>981936</v>
      </c>
      <c r="D25" s="137">
        <f>SUM(ELVL!D5+JUM!D6+KLIM!D5+KUM!D5+MKM!D5+RAM!D5+REM!D5+Riigikantselei!D5+SIM!D5+SOM!D5+VÄM!D5)</f>
        <v>17209518.749333333</v>
      </c>
      <c r="E25" s="137">
        <f>SUM(ELVL!E5+JUM!E6+KLIM!E5+KUM!E5+MKM!E5+RAM!E5+REM!E5+Riigikantselei!E5+SIM!E5+SOM!E5+VÄM!E5)</f>
        <v>18888066.590666667</v>
      </c>
      <c r="F25" s="136"/>
      <c r="G25" s="136"/>
    </row>
    <row r="26" spans="1:7" ht="29" x14ac:dyDescent="0.35">
      <c r="A26" s="15" t="s">
        <v>20</v>
      </c>
      <c r="B26" s="133">
        <f t="shared" si="1"/>
        <v>1371437</v>
      </c>
      <c r="C26" s="137">
        <f>SUM(MKM!C6+ELVL!C6+RAM!C6)</f>
        <v>21000</v>
      </c>
      <c r="D26" s="137">
        <f>SUM(MKM!D6+ELVL!D6+RAM!D6)</f>
        <v>483609</v>
      </c>
      <c r="E26" s="137">
        <f>SUM(MKM!E6+ELVL!E6+RAM!E6)</f>
        <v>866828</v>
      </c>
      <c r="F26" s="136"/>
      <c r="G26" s="136"/>
    </row>
    <row r="27" spans="1:7" ht="49.5" customHeight="1" x14ac:dyDescent="0.35">
      <c r="A27" s="15" t="s">
        <v>21</v>
      </c>
      <c r="B27" s="133">
        <f t="shared" si="1"/>
        <v>2307321.2000000002</v>
      </c>
      <c r="C27" s="137">
        <f>SUM(ELVL!C7+MKM!C7+REM!C6+SOM!C6+VÄM!C6)</f>
        <v>109331.2</v>
      </c>
      <c r="D27" s="137">
        <f>SUM(ELVL!D7+MKM!D7+REM!D6+SOM!D6+VÄM!D6)</f>
        <v>1235490</v>
      </c>
      <c r="E27" s="137">
        <f>SUM(ELVL!E7+MKM!E7+REM!E6+SOM!E6+VÄM!E6)</f>
        <v>962500</v>
      </c>
      <c r="F27" s="136"/>
      <c r="G27" s="136"/>
    </row>
    <row r="28" spans="1:7" ht="33" customHeight="1" x14ac:dyDescent="0.35">
      <c r="A28" s="15" t="s">
        <v>22</v>
      </c>
      <c r="B28" s="133">
        <f t="shared" si="1"/>
        <v>7756271.8599999994</v>
      </c>
      <c r="C28" s="137">
        <f>SUM(ELVL!C8+KLIM!C6+KUM!C6+MKM!C8+RAM!C7+SIM!C6+SOM!C7)</f>
        <v>249680</v>
      </c>
      <c r="D28" s="137">
        <f>SUM(ELVL!D8+KLIM!D6+KUM!D6+MKM!D8+RAM!D7+SIM!D6+SOM!D7)</f>
        <v>4873525.8599999994</v>
      </c>
      <c r="E28" s="137">
        <f>SUM(ELVL!E8+KLIM!E6+KUM!E6+MKM!E8+RAM!E7+SIM!E6+SOM!E7)</f>
        <v>2633066</v>
      </c>
      <c r="F28" s="136"/>
      <c r="G28" s="136"/>
    </row>
    <row r="29" spans="1:7" ht="14.65" customHeight="1" x14ac:dyDescent="0.35">
      <c r="A29" s="16" t="s">
        <v>23</v>
      </c>
      <c r="B29" s="16"/>
      <c r="C29" s="164">
        <f>SUM(C24:E24)</f>
        <v>48514551.399999999</v>
      </c>
      <c r="D29" s="164"/>
      <c r="E29" s="164"/>
      <c r="F29" s="136"/>
      <c r="G29" s="136"/>
    </row>
    <row r="30" spans="1:7" x14ac:dyDescent="0.35">
      <c r="A30" s="16" t="s">
        <v>24</v>
      </c>
      <c r="B30" s="16"/>
      <c r="C30" s="164">
        <f>SUM(C31-C29)</f>
        <v>51485448.600000001</v>
      </c>
      <c r="D30" s="164"/>
      <c r="E30" s="164"/>
      <c r="F30" s="136"/>
      <c r="G30" s="136"/>
    </row>
    <row r="31" spans="1:7" x14ac:dyDescent="0.35">
      <c r="A31" s="16" t="s">
        <v>25</v>
      </c>
      <c r="B31" s="16"/>
      <c r="C31" s="164">
        <v>100000000</v>
      </c>
      <c r="D31" s="164"/>
      <c r="E31" s="164"/>
      <c r="F31" s="136"/>
      <c r="G31" s="136"/>
    </row>
    <row r="33" spans="1:2" x14ac:dyDescent="0.35">
      <c r="B33" s="92">
        <f>SUM(B9-B24)</f>
        <v>-7.4505805969238281E-9</v>
      </c>
    </row>
    <row r="34" spans="1:2" x14ac:dyDescent="0.35">
      <c r="A34" s="47"/>
      <c r="B34" s="47"/>
    </row>
    <row r="35" spans="1:2" x14ac:dyDescent="0.35">
      <c r="A35" s="47"/>
      <c r="B35" s="47"/>
    </row>
    <row r="36" spans="1:2" x14ac:dyDescent="0.35">
      <c r="A36" s="19"/>
      <c r="B36" s="19"/>
    </row>
  </sheetData>
  <mergeCells count="3">
    <mergeCell ref="C29:E29"/>
    <mergeCell ref="C30:E30"/>
    <mergeCell ref="C31:E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L20"/>
  <sheetViews>
    <sheetView topLeftCell="A6" workbookViewId="0">
      <selection activeCell="B15" sqref="B15:I15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9.5" customHeight="1" thickBot="1" x14ac:dyDescent="0.4">
      <c r="A3" s="46" t="s">
        <v>71</v>
      </c>
      <c r="B3" s="46" t="s">
        <v>6</v>
      </c>
      <c r="C3" s="56">
        <v>2023</v>
      </c>
      <c r="D3" s="57">
        <v>2024</v>
      </c>
      <c r="E3" s="57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72</v>
      </c>
      <c r="B4" s="52"/>
      <c r="C4" s="58"/>
      <c r="D4" s="59"/>
      <c r="E4" s="59"/>
      <c r="L4" s="60"/>
    </row>
    <row r="5" spans="1:12" ht="29" x14ac:dyDescent="0.35">
      <c r="A5" s="51" t="s">
        <v>19</v>
      </c>
      <c r="B5" s="114">
        <f>SUM(C5:E5)</f>
        <v>2108100</v>
      </c>
      <c r="C5" s="61">
        <v>599000</v>
      </c>
      <c r="D5" s="62">
        <v>1509100</v>
      </c>
      <c r="E5" s="105">
        <v>0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x14ac:dyDescent="0.35">
      <c r="A6" s="54" t="s">
        <v>62</v>
      </c>
      <c r="B6" s="113">
        <f>SUM(C6:E6)</f>
        <v>126000</v>
      </c>
      <c r="C6" s="65">
        <v>66000</v>
      </c>
      <c r="D6" s="66">
        <v>60000</v>
      </c>
      <c r="E6" s="66">
        <v>0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x14ac:dyDescent="0.35">
      <c r="A7" s="55" t="s">
        <v>36</v>
      </c>
      <c r="B7" s="119">
        <f>SUM(C7:E7)</f>
        <v>2234100</v>
      </c>
      <c r="C7" s="67">
        <f>SUM(C5:C6)</f>
        <v>665000</v>
      </c>
      <c r="D7" s="68">
        <f>SUM(D5:D6)</f>
        <v>1569100</v>
      </c>
      <c r="E7" s="68">
        <f>SUM(E5:E6)</f>
        <v>0</v>
      </c>
      <c r="F7" s="69"/>
      <c r="G7" s="70"/>
      <c r="H7" s="70"/>
      <c r="I7" s="70"/>
      <c r="J7" s="70"/>
      <c r="K7" s="70"/>
      <c r="L7" s="71"/>
    </row>
    <row r="9" spans="1:12" x14ac:dyDescent="0.35">
      <c r="A9" s="1" t="s">
        <v>37</v>
      </c>
      <c r="B9" s="165" t="s">
        <v>38</v>
      </c>
      <c r="C9" s="166"/>
      <c r="D9" s="166"/>
      <c r="E9" s="166"/>
      <c r="F9" s="166"/>
      <c r="G9" s="166"/>
      <c r="H9" s="166"/>
      <c r="I9" s="167"/>
    </row>
    <row r="10" spans="1:12" ht="29" x14ac:dyDescent="0.35">
      <c r="A10" s="2" t="s">
        <v>39</v>
      </c>
      <c r="B10" s="141" t="s">
        <v>40</v>
      </c>
      <c r="C10" s="142" t="s">
        <v>41</v>
      </c>
      <c r="D10" s="142" t="s">
        <v>42</v>
      </c>
      <c r="E10" s="142" t="s">
        <v>43</v>
      </c>
      <c r="F10" s="142" t="s">
        <v>44</v>
      </c>
      <c r="G10" s="142" t="s">
        <v>45</v>
      </c>
      <c r="H10" s="142" t="s">
        <v>46</v>
      </c>
      <c r="I10" s="143" t="s">
        <v>47</v>
      </c>
    </row>
    <row r="11" spans="1:12" ht="15" thickBot="1" x14ac:dyDescent="0.4">
      <c r="A11" s="3" t="s">
        <v>48</v>
      </c>
      <c r="B11" s="144">
        <v>0</v>
      </c>
      <c r="C11" s="144">
        <v>0</v>
      </c>
      <c r="D11" s="144">
        <v>0</v>
      </c>
      <c r="E11" s="144">
        <v>0</v>
      </c>
      <c r="F11" s="144">
        <v>0</v>
      </c>
      <c r="G11" s="144">
        <v>0</v>
      </c>
      <c r="H11" s="144">
        <v>0</v>
      </c>
      <c r="I11" s="145">
        <v>90000</v>
      </c>
    </row>
    <row r="12" spans="1:12" x14ac:dyDescent="0.35">
      <c r="A12" s="1" t="s">
        <v>49</v>
      </c>
      <c r="B12" s="165" t="s">
        <v>50</v>
      </c>
      <c r="C12" s="166"/>
      <c r="D12" s="166"/>
      <c r="E12" s="166"/>
      <c r="F12" s="166"/>
      <c r="G12" s="166"/>
      <c r="H12" s="166"/>
      <c r="I12" s="167"/>
    </row>
    <row r="13" spans="1:12" ht="29" x14ac:dyDescent="0.35">
      <c r="A13" s="2" t="s">
        <v>39</v>
      </c>
      <c r="B13" s="141" t="s">
        <v>40</v>
      </c>
      <c r="C13" s="142" t="s">
        <v>41</v>
      </c>
      <c r="D13" s="142" t="s">
        <v>42</v>
      </c>
      <c r="E13" s="142" t="s">
        <v>43</v>
      </c>
      <c r="F13" s="142" t="s">
        <v>44</v>
      </c>
      <c r="G13" s="142" t="s">
        <v>45</v>
      </c>
      <c r="H13" s="142" t="s">
        <v>46</v>
      </c>
      <c r="I13" s="143" t="s">
        <v>47</v>
      </c>
    </row>
    <row r="14" spans="1:12" ht="15" thickBot="1" x14ac:dyDescent="0.4">
      <c r="A14" s="3" t="s">
        <v>48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5">
        <v>3</v>
      </c>
    </row>
    <row r="15" spans="1:12" x14ac:dyDescent="0.35">
      <c r="A15" s="1" t="s">
        <v>49</v>
      </c>
      <c r="B15" s="165" t="s">
        <v>51</v>
      </c>
      <c r="C15" s="166"/>
      <c r="D15" s="166"/>
      <c r="E15" s="166"/>
      <c r="F15" s="166"/>
      <c r="G15" s="166"/>
      <c r="H15" s="166"/>
      <c r="I15" s="167"/>
    </row>
    <row r="16" spans="1:12" ht="29" x14ac:dyDescent="0.35">
      <c r="A16" s="2" t="s">
        <v>39</v>
      </c>
      <c r="B16" s="141" t="s">
        <v>40</v>
      </c>
      <c r="C16" s="142" t="s">
        <v>41</v>
      </c>
      <c r="D16" s="142" t="s">
        <v>42</v>
      </c>
      <c r="E16" s="142" t="s">
        <v>43</v>
      </c>
      <c r="F16" s="142" t="s">
        <v>44</v>
      </c>
      <c r="G16" s="142" t="s">
        <v>45</v>
      </c>
      <c r="H16" s="142" t="s">
        <v>46</v>
      </c>
      <c r="I16" s="143" t="s">
        <v>47</v>
      </c>
    </row>
    <row r="17" spans="1:9" ht="15" thickBot="1" x14ac:dyDescent="0.4">
      <c r="A17" s="161" t="s">
        <v>48</v>
      </c>
      <c r="B17" s="162">
        <v>1</v>
      </c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3">
        <v>1</v>
      </c>
    </row>
    <row r="18" spans="1:9" ht="29" x14ac:dyDescent="0.35">
      <c r="A18" s="152" t="s">
        <v>52</v>
      </c>
      <c r="B18" s="168" t="s">
        <v>53</v>
      </c>
      <c r="C18" s="169"/>
      <c r="D18" s="169"/>
      <c r="E18" s="169"/>
      <c r="F18" s="169"/>
      <c r="G18" s="169"/>
      <c r="H18" s="169"/>
      <c r="I18" s="170"/>
    </row>
    <row r="19" spans="1:9" ht="29" x14ac:dyDescent="0.35">
      <c r="A19" s="153" t="s">
        <v>39</v>
      </c>
      <c r="B19" s="141" t="s">
        <v>40</v>
      </c>
      <c r="C19" s="142" t="s">
        <v>41</v>
      </c>
      <c r="D19" s="142" t="s">
        <v>42</v>
      </c>
      <c r="E19" s="142" t="s">
        <v>43</v>
      </c>
      <c r="F19" s="142" t="s">
        <v>44</v>
      </c>
      <c r="G19" s="142" t="s">
        <v>45</v>
      </c>
      <c r="H19" s="142" t="s">
        <v>46</v>
      </c>
      <c r="I19" s="154" t="s">
        <v>47</v>
      </c>
    </row>
    <row r="20" spans="1:9" ht="15" thickBot="1" x14ac:dyDescent="0.4">
      <c r="A20" s="158" t="s">
        <v>48</v>
      </c>
      <c r="B20" s="159">
        <v>0</v>
      </c>
      <c r="C20" s="159">
        <v>0</v>
      </c>
      <c r="D20" s="159" t="s">
        <v>54</v>
      </c>
      <c r="E20" s="159" t="s">
        <v>54</v>
      </c>
      <c r="F20" s="159" t="s">
        <v>54</v>
      </c>
      <c r="G20" s="159" t="s">
        <v>54</v>
      </c>
      <c r="H20" s="159" t="s">
        <v>54</v>
      </c>
      <c r="I20" s="160">
        <v>0.9</v>
      </c>
    </row>
  </sheetData>
  <mergeCells count="4">
    <mergeCell ref="B9:I9"/>
    <mergeCell ref="B12:I12"/>
    <mergeCell ref="B15:I15"/>
    <mergeCell ref="B18:I18"/>
  </mergeCells>
  <pageMargins left="0.25" right="0.25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L24"/>
  <sheetViews>
    <sheetView workbookViewId="0">
      <selection activeCell="C17" sqref="C17:J17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73</v>
      </c>
      <c r="B3" s="46" t="s">
        <v>6</v>
      </c>
      <c r="C3" s="56">
        <v>2023</v>
      </c>
      <c r="D3" s="56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16</v>
      </c>
      <c r="B4" s="52"/>
      <c r="C4" s="58"/>
      <c r="D4" s="59"/>
      <c r="E4" s="59"/>
      <c r="L4" s="60"/>
    </row>
    <row r="5" spans="1:12" ht="29" x14ac:dyDescent="0.35">
      <c r="A5" s="54" t="s">
        <v>19</v>
      </c>
      <c r="B5" s="113">
        <f>SUM(C5:E5)</f>
        <v>379840</v>
      </c>
      <c r="C5" s="65">
        <v>0</v>
      </c>
      <c r="D5" s="66">
        <v>379840</v>
      </c>
      <c r="E5" s="66">
        <v>0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15" thickBot="1" x14ac:dyDescent="0.4">
      <c r="A6" s="55" t="s">
        <v>36</v>
      </c>
      <c r="B6" s="119">
        <f>SUM(C6:E6)</f>
        <v>379840</v>
      </c>
      <c r="C6" s="67">
        <f>SUM(C5)</f>
        <v>0</v>
      </c>
      <c r="D6" s="68">
        <f>SUM(D5)</f>
        <v>379840</v>
      </c>
      <c r="E6" s="68">
        <f>SUM(E5)</f>
        <v>0</v>
      </c>
      <c r="F6" s="69"/>
      <c r="G6" s="70"/>
      <c r="H6" s="70"/>
      <c r="I6" s="70"/>
      <c r="J6" s="70"/>
      <c r="K6" s="70"/>
      <c r="L6" s="71"/>
    </row>
    <row r="7" spans="1:12" ht="15" thickBot="1" x14ac:dyDescent="0.4"/>
    <row r="8" spans="1:12" x14ac:dyDescent="0.35">
      <c r="A8" s="1" t="s">
        <v>37</v>
      </c>
      <c r="B8" s="110"/>
      <c r="C8" s="178" t="s">
        <v>38</v>
      </c>
      <c r="D8" s="179"/>
      <c r="E8" s="179"/>
      <c r="F8" s="179"/>
      <c r="G8" s="179"/>
      <c r="H8" s="179"/>
      <c r="I8" s="179"/>
      <c r="J8" s="180"/>
    </row>
    <row r="9" spans="1:12" x14ac:dyDescent="0.35">
      <c r="A9" s="2" t="s">
        <v>74</v>
      </c>
      <c r="B9" s="111"/>
      <c r="C9" s="175">
        <v>0</v>
      </c>
      <c r="D9" s="176"/>
      <c r="E9" s="176"/>
      <c r="F9" s="176"/>
      <c r="G9" s="176"/>
      <c r="H9" s="176"/>
      <c r="I9" s="176"/>
      <c r="J9" s="177"/>
    </row>
    <row r="10" spans="1:12" ht="15" thickBot="1" x14ac:dyDescent="0.4">
      <c r="A10" s="3" t="s">
        <v>75</v>
      </c>
      <c r="B10" s="112"/>
      <c r="C10" s="187">
        <v>3768</v>
      </c>
      <c r="D10" s="188"/>
      <c r="E10" s="188"/>
      <c r="F10" s="188"/>
      <c r="G10" s="188"/>
      <c r="H10" s="188"/>
      <c r="I10" s="188"/>
      <c r="J10" s="189"/>
    </row>
    <row r="11" spans="1:12" x14ac:dyDescent="0.35">
      <c r="A11" s="1" t="s">
        <v>49</v>
      </c>
      <c r="B11" s="110"/>
      <c r="C11" s="178" t="s">
        <v>50</v>
      </c>
      <c r="D11" s="179"/>
      <c r="E11" s="179"/>
      <c r="F11" s="179"/>
      <c r="G11" s="179"/>
      <c r="H11" s="179"/>
      <c r="I11" s="179"/>
      <c r="J11" s="180"/>
    </row>
    <row r="12" spans="1:12" x14ac:dyDescent="0.35">
      <c r="A12" s="2" t="s">
        <v>74</v>
      </c>
      <c r="B12" s="111"/>
      <c r="C12" s="175">
        <v>0</v>
      </c>
      <c r="D12" s="176"/>
      <c r="E12" s="176"/>
      <c r="F12" s="176"/>
      <c r="G12" s="176"/>
      <c r="H12" s="176"/>
      <c r="I12" s="176"/>
      <c r="J12" s="177"/>
    </row>
    <row r="13" spans="1:12" ht="15" thickBot="1" x14ac:dyDescent="0.4">
      <c r="A13" s="3" t="s">
        <v>75</v>
      </c>
      <c r="B13" s="112"/>
      <c r="C13" s="184">
        <v>9</v>
      </c>
      <c r="D13" s="185"/>
      <c r="E13" s="185"/>
      <c r="F13" s="185"/>
      <c r="G13" s="185"/>
      <c r="H13" s="185"/>
      <c r="I13" s="185"/>
      <c r="J13" s="186"/>
    </row>
    <row r="14" spans="1:12" x14ac:dyDescent="0.35">
      <c r="A14" s="1" t="s">
        <v>49</v>
      </c>
      <c r="B14" s="110"/>
      <c r="C14" s="178" t="s">
        <v>51</v>
      </c>
      <c r="D14" s="179"/>
      <c r="E14" s="179"/>
      <c r="F14" s="179"/>
      <c r="G14" s="179"/>
      <c r="H14" s="179"/>
      <c r="I14" s="179"/>
      <c r="J14" s="180"/>
    </row>
    <row r="15" spans="1:12" x14ac:dyDescent="0.35">
      <c r="A15" s="2" t="s">
        <v>74</v>
      </c>
      <c r="B15" s="111"/>
      <c r="C15" s="175">
        <v>0</v>
      </c>
      <c r="D15" s="176"/>
      <c r="E15" s="176"/>
      <c r="F15" s="176"/>
      <c r="G15" s="176"/>
      <c r="H15" s="176"/>
      <c r="I15" s="176"/>
      <c r="J15" s="177"/>
    </row>
    <row r="16" spans="1:12" ht="15" thickBot="1" x14ac:dyDescent="0.4">
      <c r="A16" s="3" t="s">
        <v>75</v>
      </c>
      <c r="B16" s="112"/>
      <c r="C16" s="172">
        <v>1</v>
      </c>
      <c r="D16" s="173"/>
      <c r="E16" s="173"/>
      <c r="F16" s="173"/>
      <c r="G16" s="173"/>
      <c r="H16" s="173"/>
      <c r="I16" s="173"/>
      <c r="J16" s="174"/>
    </row>
    <row r="17" spans="1:10" ht="29.65" customHeight="1" x14ac:dyDescent="0.35">
      <c r="A17" s="1" t="s">
        <v>52</v>
      </c>
      <c r="B17" s="110"/>
      <c r="C17" s="178" t="s">
        <v>53</v>
      </c>
      <c r="D17" s="179"/>
      <c r="E17" s="179"/>
      <c r="F17" s="179"/>
      <c r="G17" s="179"/>
      <c r="H17" s="179"/>
      <c r="I17" s="179"/>
      <c r="J17" s="180"/>
    </row>
    <row r="18" spans="1:10" x14ac:dyDescent="0.35">
      <c r="A18" s="2" t="s">
        <v>74</v>
      </c>
      <c r="B18" s="111"/>
      <c r="C18" s="181">
        <v>0.7</v>
      </c>
      <c r="D18" s="182"/>
      <c r="E18" s="182"/>
      <c r="F18" s="182"/>
      <c r="G18" s="182"/>
      <c r="H18" s="182"/>
      <c r="I18" s="182"/>
      <c r="J18" s="183"/>
    </row>
    <row r="19" spans="1:10" ht="15" thickBot="1" x14ac:dyDescent="0.4">
      <c r="A19" s="3" t="s">
        <v>76</v>
      </c>
      <c r="B19" s="112"/>
      <c r="C19" s="190">
        <v>0.9</v>
      </c>
      <c r="D19" s="191"/>
      <c r="E19" s="191"/>
      <c r="F19" s="191"/>
      <c r="G19" s="191"/>
      <c r="H19" s="191"/>
      <c r="I19" s="191"/>
      <c r="J19" s="192"/>
    </row>
    <row r="22" spans="1:10" x14ac:dyDescent="0.35">
      <c r="A22" s="138"/>
      <c r="B22" s="138"/>
    </row>
    <row r="23" spans="1:10" x14ac:dyDescent="0.35">
      <c r="A23" s="138"/>
      <c r="B23" s="138"/>
    </row>
    <row r="24" spans="1:10" x14ac:dyDescent="0.35">
      <c r="A24" s="72"/>
      <c r="B24" s="72"/>
    </row>
  </sheetData>
  <mergeCells count="12">
    <mergeCell ref="C19:J19"/>
    <mergeCell ref="C8:J8"/>
    <mergeCell ref="C9:J9"/>
    <mergeCell ref="C10:J10"/>
    <mergeCell ref="C11:J11"/>
    <mergeCell ref="C12:J12"/>
    <mergeCell ref="C13:J13"/>
    <mergeCell ref="C17:J17"/>
    <mergeCell ref="C18:J18"/>
    <mergeCell ref="C14:J14"/>
    <mergeCell ref="C15:J15"/>
    <mergeCell ref="C16:J16"/>
  </mergeCells>
  <pageMargins left="0.25" right="0.25" top="0.75" bottom="0.75" header="0.3" footer="0.3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L22"/>
  <sheetViews>
    <sheetView topLeftCell="A7" workbookViewId="0">
      <selection activeCell="E30" sqref="E30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12" width="18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79" t="s">
        <v>77</v>
      </c>
      <c r="B3" s="79" t="s">
        <v>6</v>
      </c>
      <c r="C3" s="80">
        <v>2023</v>
      </c>
      <c r="D3" s="80">
        <v>2024</v>
      </c>
      <c r="E3" s="80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81" t="s">
        <v>78</v>
      </c>
      <c r="B4" s="81"/>
      <c r="C4" s="82"/>
      <c r="D4" s="82"/>
      <c r="E4" s="82"/>
      <c r="L4" s="60"/>
    </row>
    <row r="5" spans="1:12" ht="29" x14ac:dyDescent="0.35">
      <c r="A5" s="51" t="s">
        <v>19</v>
      </c>
      <c r="B5" s="129">
        <f>SUM(C5:E5)</f>
        <v>519636</v>
      </c>
      <c r="C5" s="109">
        <v>0</v>
      </c>
      <c r="D5" s="105">
        <v>153286</v>
      </c>
      <c r="E5" s="105">
        <v>366350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29" x14ac:dyDescent="0.35">
      <c r="A6" s="53" t="s">
        <v>20</v>
      </c>
      <c r="B6" s="129">
        <f>SUM(C6:E6)</f>
        <v>174952</v>
      </c>
      <c r="C6" s="109">
        <v>0</v>
      </c>
      <c r="D6" s="105">
        <v>117976</v>
      </c>
      <c r="E6" s="105">
        <v>56976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x14ac:dyDescent="0.35">
      <c r="A7" s="51" t="s">
        <v>62</v>
      </c>
      <c r="B7" s="129">
        <f>SUM(C7:E7)</f>
        <v>151280</v>
      </c>
      <c r="C7" s="109">
        <v>0</v>
      </c>
      <c r="D7" s="105">
        <v>75640</v>
      </c>
      <c r="E7" s="105">
        <v>75640</v>
      </c>
      <c r="F7" s="63" t="s">
        <v>35</v>
      </c>
      <c r="G7" s="63" t="s">
        <v>35</v>
      </c>
      <c r="H7" s="63" t="s">
        <v>35</v>
      </c>
      <c r="I7" s="63" t="s">
        <v>35</v>
      </c>
      <c r="J7" s="63" t="s">
        <v>35</v>
      </c>
      <c r="K7" s="63" t="s">
        <v>35</v>
      </c>
      <c r="L7" s="64" t="s">
        <v>35</v>
      </c>
    </row>
    <row r="8" spans="1:12" ht="15" thickBot="1" x14ac:dyDescent="0.4">
      <c r="A8" s="115" t="s">
        <v>57</v>
      </c>
      <c r="B8" s="130">
        <f>SUM(C8:E8)</f>
        <v>314242</v>
      </c>
      <c r="C8" s="127">
        <v>0</v>
      </c>
      <c r="D8" s="128">
        <v>106342</v>
      </c>
      <c r="E8" s="128">
        <v>207900</v>
      </c>
      <c r="F8" s="63" t="s">
        <v>35</v>
      </c>
      <c r="G8" s="63" t="s">
        <v>35</v>
      </c>
      <c r="H8" s="63" t="s">
        <v>35</v>
      </c>
      <c r="I8" s="63" t="s">
        <v>35</v>
      </c>
      <c r="J8" s="63" t="s">
        <v>35</v>
      </c>
      <c r="K8" s="63" t="s">
        <v>35</v>
      </c>
      <c r="L8" s="64" t="s">
        <v>35</v>
      </c>
    </row>
    <row r="9" spans="1:12" ht="15" thickBot="1" x14ac:dyDescent="0.4">
      <c r="A9" s="85" t="s">
        <v>36</v>
      </c>
      <c r="B9" s="126">
        <f>SUM(C9:E9)</f>
        <v>1160110</v>
      </c>
      <c r="C9" s="86">
        <f>SUM(C5:C8)</f>
        <v>0</v>
      </c>
      <c r="D9" s="86">
        <f>SUM(D5:D8)</f>
        <v>453244</v>
      </c>
      <c r="E9" s="86">
        <f>SUM(E5:E8)</f>
        <v>706866</v>
      </c>
      <c r="F9" s="69"/>
      <c r="G9" s="70"/>
      <c r="H9" s="70"/>
      <c r="I9" s="70"/>
      <c r="J9" s="70"/>
      <c r="K9" s="70"/>
      <c r="L9" s="71"/>
    </row>
    <row r="10" spans="1:12" ht="15" thickBot="1" x14ac:dyDescent="0.4"/>
    <row r="11" spans="1:12" x14ac:dyDescent="0.35">
      <c r="A11" s="1" t="s">
        <v>37</v>
      </c>
      <c r="B11" s="165" t="s">
        <v>38</v>
      </c>
      <c r="C11" s="166"/>
      <c r="D11" s="166"/>
      <c r="E11" s="166"/>
      <c r="F11" s="166"/>
      <c r="G11" s="166"/>
      <c r="H11" s="166"/>
      <c r="I11" s="167"/>
    </row>
    <row r="12" spans="1:12" ht="29" x14ac:dyDescent="0.35">
      <c r="A12" s="2" t="s">
        <v>39</v>
      </c>
      <c r="B12" s="141" t="s">
        <v>40</v>
      </c>
      <c r="C12" s="142" t="s">
        <v>41</v>
      </c>
      <c r="D12" s="142" t="s">
        <v>42</v>
      </c>
      <c r="E12" s="142" t="s">
        <v>43</v>
      </c>
      <c r="F12" s="142" t="s">
        <v>44</v>
      </c>
      <c r="G12" s="142" t="s">
        <v>45</v>
      </c>
      <c r="H12" s="142" t="s">
        <v>46</v>
      </c>
      <c r="I12" s="143" t="s">
        <v>47</v>
      </c>
    </row>
    <row r="13" spans="1:12" ht="15" thickBot="1" x14ac:dyDescent="0.4">
      <c r="A13" s="3" t="s">
        <v>48</v>
      </c>
      <c r="B13" s="144">
        <v>0</v>
      </c>
      <c r="C13" s="144">
        <v>0</v>
      </c>
      <c r="D13" s="144">
        <v>15000</v>
      </c>
      <c r="E13" s="144">
        <v>0</v>
      </c>
      <c r="F13" s="144">
        <v>0</v>
      </c>
      <c r="G13" s="144">
        <v>0</v>
      </c>
      <c r="H13" s="144">
        <v>0</v>
      </c>
      <c r="I13" s="145">
        <v>250000</v>
      </c>
    </row>
    <row r="14" spans="1:12" x14ac:dyDescent="0.35">
      <c r="A14" s="1" t="s">
        <v>49</v>
      </c>
      <c r="B14" s="165" t="s">
        <v>50</v>
      </c>
      <c r="C14" s="166"/>
      <c r="D14" s="166"/>
      <c r="E14" s="166"/>
      <c r="F14" s="166"/>
      <c r="G14" s="166"/>
      <c r="H14" s="166"/>
      <c r="I14" s="167"/>
    </row>
    <row r="15" spans="1:12" ht="29" x14ac:dyDescent="0.35">
      <c r="A15" s="2" t="s">
        <v>39</v>
      </c>
      <c r="B15" s="141" t="s">
        <v>40</v>
      </c>
      <c r="C15" s="142" t="s">
        <v>41</v>
      </c>
      <c r="D15" s="142" t="s">
        <v>42</v>
      </c>
      <c r="E15" s="142" t="s">
        <v>43</v>
      </c>
      <c r="F15" s="142" t="s">
        <v>44</v>
      </c>
      <c r="G15" s="142" t="s">
        <v>45</v>
      </c>
      <c r="H15" s="142" t="s">
        <v>46</v>
      </c>
      <c r="I15" s="143" t="s">
        <v>47</v>
      </c>
    </row>
    <row r="16" spans="1:12" ht="15" thickBot="1" x14ac:dyDescent="0.4">
      <c r="A16" s="3" t="s">
        <v>48</v>
      </c>
      <c r="B16" s="144">
        <v>0</v>
      </c>
      <c r="C16" s="144">
        <v>0</v>
      </c>
      <c r="D16" s="144">
        <v>1</v>
      </c>
      <c r="E16" s="144">
        <v>0</v>
      </c>
      <c r="F16" s="144">
        <v>0</v>
      </c>
      <c r="G16" s="144">
        <v>0</v>
      </c>
      <c r="H16" s="144">
        <v>0</v>
      </c>
      <c r="I16" s="145">
        <v>5</v>
      </c>
    </row>
    <row r="17" spans="1:9" x14ac:dyDescent="0.35">
      <c r="A17" s="1" t="s">
        <v>49</v>
      </c>
      <c r="B17" s="165" t="s">
        <v>51</v>
      </c>
      <c r="C17" s="166"/>
      <c r="D17" s="166"/>
      <c r="E17" s="166"/>
      <c r="F17" s="166"/>
      <c r="G17" s="166"/>
      <c r="H17" s="166"/>
      <c r="I17" s="167"/>
    </row>
    <row r="18" spans="1:9" ht="29" x14ac:dyDescent="0.35">
      <c r="A18" s="2" t="s">
        <v>39</v>
      </c>
      <c r="B18" s="141" t="s">
        <v>40</v>
      </c>
      <c r="C18" s="142" t="s">
        <v>41</v>
      </c>
      <c r="D18" s="142" t="s">
        <v>42</v>
      </c>
      <c r="E18" s="142" t="s">
        <v>43</v>
      </c>
      <c r="F18" s="142" t="s">
        <v>44</v>
      </c>
      <c r="G18" s="142" t="s">
        <v>45</v>
      </c>
      <c r="H18" s="142" t="s">
        <v>46</v>
      </c>
      <c r="I18" s="143" t="s">
        <v>47</v>
      </c>
    </row>
    <row r="19" spans="1:9" ht="15" thickBot="1" x14ac:dyDescent="0.4">
      <c r="A19" s="161" t="s">
        <v>48</v>
      </c>
      <c r="B19" s="162">
        <v>0</v>
      </c>
      <c r="C19" s="162">
        <v>1</v>
      </c>
      <c r="D19" s="162">
        <v>1</v>
      </c>
      <c r="E19" s="162">
        <v>0</v>
      </c>
      <c r="F19" s="162">
        <v>0</v>
      </c>
      <c r="G19" s="162">
        <v>0</v>
      </c>
      <c r="H19" s="162">
        <v>0</v>
      </c>
      <c r="I19" s="163">
        <v>1</v>
      </c>
    </row>
    <row r="20" spans="1:9" ht="29" x14ac:dyDescent="0.35">
      <c r="A20" s="152" t="s">
        <v>52</v>
      </c>
      <c r="B20" s="168" t="s">
        <v>53</v>
      </c>
      <c r="C20" s="169"/>
      <c r="D20" s="169"/>
      <c r="E20" s="169"/>
      <c r="F20" s="169"/>
      <c r="G20" s="169"/>
      <c r="H20" s="169"/>
      <c r="I20" s="170"/>
    </row>
    <row r="21" spans="1:9" ht="29" x14ac:dyDescent="0.35">
      <c r="A21" s="153" t="s">
        <v>39</v>
      </c>
      <c r="B21" s="141" t="s">
        <v>40</v>
      </c>
      <c r="C21" s="142" t="s">
        <v>41</v>
      </c>
      <c r="D21" s="142" t="s">
        <v>42</v>
      </c>
      <c r="E21" s="142" t="s">
        <v>43</v>
      </c>
      <c r="F21" s="142" t="s">
        <v>44</v>
      </c>
      <c r="G21" s="142" t="s">
        <v>45</v>
      </c>
      <c r="H21" s="142" t="s">
        <v>46</v>
      </c>
      <c r="I21" s="154" t="s">
        <v>47</v>
      </c>
    </row>
    <row r="22" spans="1:9" ht="15" thickBot="1" x14ac:dyDescent="0.4">
      <c r="A22" s="158" t="s">
        <v>48</v>
      </c>
      <c r="B22" s="193" t="s">
        <v>79</v>
      </c>
      <c r="C22" s="193" t="s">
        <v>79</v>
      </c>
      <c r="D22" s="193" t="s">
        <v>79</v>
      </c>
      <c r="E22" s="193" t="s">
        <v>54</v>
      </c>
      <c r="F22" s="193" t="s">
        <v>54</v>
      </c>
      <c r="G22" s="193" t="s">
        <v>54</v>
      </c>
      <c r="H22" s="193" t="s">
        <v>54</v>
      </c>
      <c r="I22" s="194" t="s">
        <v>80</v>
      </c>
    </row>
  </sheetData>
  <mergeCells count="4">
    <mergeCell ref="B11:I11"/>
    <mergeCell ref="B14:I14"/>
    <mergeCell ref="B17:I17"/>
    <mergeCell ref="B20:I20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L23"/>
  <sheetViews>
    <sheetView topLeftCell="A3" zoomScale="90" zoomScaleNormal="90" workbookViewId="0">
      <selection activeCell="B11" sqref="B11:I11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26</v>
      </c>
      <c r="B3" s="46" t="s">
        <v>6</v>
      </c>
      <c r="C3" s="95">
        <v>2023</v>
      </c>
      <c r="D3" s="80">
        <v>2024</v>
      </c>
      <c r="E3" s="149">
        <v>2025</v>
      </c>
      <c r="F3" s="38" t="s">
        <v>27</v>
      </c>
      <c r="G3" s="26" t="s">
        <v>28</v>
      </c>
      <c r="H3" s="39" t="s">
        <v>29</v>
      </c>
      <c r="I3" s="39" t="s">
        <v>30</v>
      </c>
      <c r="J3" s="39" t="s">
        <v>31</v>
      </c>
      <c r="K3" s="39" t="s">
        <v>32</v>
      </c>
      <c r="L3" s="40" t="s">
        <v>33</v>
      </c>
    </row>
    <row r="4" spans="1:12" x14ac:dyDescent="0.35">
      <c r="A4" s="52" t="s">
        <v>34</v>
      </c>
      <c r="B4" s="52"/>
      <c r="C4" s="96"/>
      <c r="D4" s="98"/>
      <c r="E4" s="150"/>
      <c r="F4" s="73"/>
      <c r="G4" s="74"/>
      <c r="H4" s="74"/>
      <c r="I4" s="74"/>
      <c r="J4" s="74"/>
      <c r="K4" s="74"/>
      <c r="L4" s="75"/>
    </row>
    <row r="5" spans="1:12" ht="29.5" thickBot="1" x14ac:dyDescent="0.4">
      <c r="A5" s="54" t="s">
        <v>19</v>
      </c>
      <c r="B5" s="113">
        <f>SUM(C5:E5)</f>
        <v>908800</v>
      </c>
      <c r="C5" s="97">
        <v>0</v>
      </c>
      <c r="D5" s="93">
        <v>908800</v>
      </c>
      <c r="E5" s="151">
        <v>0</v>
      </c>
      <c r="F5" s="76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15" thickBot="1" x14ac:dyDescent="0.4">
      <c r="A6" s="85" t="s">
        <v>36</v>
      </c>
      <c r="B6" s="117">
        <f>SUM(C6:E6)</f>
        <v>908800</v>
      </c>
      <c r="C6" s="86">
        <f>SUM(C5:C5)</f>
        <v>0</v>
      </c>
      <c r="D6" s="118">
        <f>SUM(D5:D5)</f>
        <v>908800</v>
      </c>
      <c r="E6" s="86">
        <f>SUM(E5:E5)</f>
        <v>0</v>
      </c>
      <c r="F6" s="77"/>
      <c r="G6" s="70"/>
      <c r="H6" s="70"/>
      <c r="I6" s="70"/>
      <c r="J6" s="70"/>
      <c r="K6" s="70"/>
      <c r="L6" s="71"/>
    </row>
    <row r="7" spans="1:12" ht="15" thickBot="1" x14ac:dyDescent="0.4">
      <c r="C7" s="78"/>
      <c r="D7" s="78"/>
    </row>
    <row r="8" spans="1:12" x14ac:dyDescent="0.35">
      <c r="A8" s="1" t="s">
        <v>37</v>
      </c>
      <c r="B8" s="165" t="s">
        <v>38</v>
      </c>
      <c r="C8" s="166"/>
      <c r="D8" s="166"/>
      <c r="E8" s="166"/>
      <c r="F8" s="166"/>
      <c r="G8" s="166"/>
      <c r="H8" s="166"/>
      <c r="I8" s="167"/>
    </row>
    <row r="9" spans="1:12" ht="29" x14ac:dyDescent="0.35">
      <c r="A9" s="2" t="s">
        <v>39</v>
      </c>
      <c r="B9" s="141" t="s">
        <v>40</v>
      </c>
      <c r="C9" s="142" t="s">
        <v>41</v>
      </c>
      <c r="D9" s="142" t="s">
        <v>42</v>
      </c>
      <c r="E9" s="142" t="s">
        <v>43</v>
      </c>
      <c r="F9" s="142" t="s">
        <v>44</v>
      </c>
      <c r="G9" s="142" t="s">
        <v>45</v>
      </c>
      <c r="H9" s="142" t="s">
        <v>46</v>
      </c>
      <c r="I9" s="143" t="s">
        <v>47</v>
      </c>
    </row>
    <row r="10" spans="1:12" ht="15" thickBot="1" x14ac:dyDescent="0.4">
      <c r="A10" s="3" t="s">
        <v>48</v>
      </c>
      <c r="B10" s="144">
        <f>'[1]kuni 2025 detsember tegevuskava'!B29</f>
        <v>0</v>
      </c>
      <c r="C10" s="144">
        <f>'[1]kuni 2025 detsember tegevuskava'!C29</f>
        <v>0</v>
      </c>
      <c r="D10" s="144">
        <f>'[1]kuni 2025 detsember tegevuskava'!D29</f>
        <v>0</v>
      </c>
      <c r="E10" s="144">
        <f>'[1]kuni 2025 detsember tegevuskava'!E29</f>
        <v>0</v>
      </c>
      <c r="F10" s="144">
        <f>'[1]kuni 2025 detsember tegevuskava'!F29</f>
        <v>0</v>
      </c>
      <c r="G10" s="144">
        <f>'[1]kuni 2025 detsember tegevuskava'!G29</f>
        <v>0</v>
      </c>
      <c r="H10" s="144">
        <f>'[1]kuni 2025 detsember tegevuskava'!H29</f>
        <v>0</v>
      </c>
      <c r="I10" s="145">
        <v>31000</v>
      </c>
    </row>
    <row r="11" spans="1:12" x14ac:dyDescent="0.35">
      <c r="A11" s="1" t="s">
        <v>49</v>
      </c>
      <c r="B11" s="165" t="s">
        <v>50</v>
      </c>
      <c r="C11" s="166"/>
      <c r="D11" s="166"/>
      <c r="E11" s="166"/>
      <c r="F11" s="166"/>
      <c r="G11" s="166"/>
      <c r="H11" s="166"/>
      <c r="I11" s="167"/>
    </row>
    <row r="12" spans="1:12" ht="29" x14ac:dyDescent="0.35">
      <c r="A12" s="2" t="s">
        <v>39</v>
      </c>
      <c r="B12" s="141" t="s">
        <v>40</v>
      </c>
      <c r="C12" s="142" t="s">
        <v>41</v>
      </c>
      <c r="D12" s="142" t="s">
        <v>42</v>
      </c>
      <c r="E12" s="142" t="s">
        <v>43</v>
      </c>
      <c r="F12" s="142" t="s">
        <v>44</v>
      </c>
      <c r="G12" s="142" t="s">
        <v>45</v>
      </c>
      <c r="H12" s="142" t="s">
        <v>46</v>
      </c>
      <c r="I12" s="143" t="s">
        <v>47</v>
      </c>
    </row>
    <row r="13" spans="1:12" ht="15" thickBot="1" x14ac:dyDescent="0.4">
      <c r="A13" s="3" t="s">
        <v>48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5">
        <v>4</v>
      </c>
    </row>
    <row r="14" spans="1:12" x14ac:dyDescent="0.35">
      <c r="A14" s="1" t="s">
        <v>49</v>
      </c>
      <c r="B14" s="165" t="s">
        <v>51</v>
      </c>
      <c r="C14" s="166"/>
      <c r="D14" s="166"/>
      <c r="E14" s="166"/>
      <c r="F14" s="166"/>
      <c r="G14" s="166"/>
      <c r="H14" s="166"/>
      <c r="I14" s="167"/>
    </row>
    <row r="15" spans="1:12" ht="29" x14ac:dyDescent="0.35">
      <c r="A15" s="2" t="s">
        <v>39</v>
      </c>
      <c r="B15" s="141" t="s">
        <v>40</v>
      </c>
      <c r="C15" s="142" t="s">
        <v>41</v>
      </c>
      <c r="D15" s="142" t="s">
        <v>42</v>
      </c>
      <c r="E15" s="142" t="s">
        <v>43</v>
      </c>
      <c r="F15" s="142" t="s">
        <v>44</v>
      </c>
      <c r="G15" s="142" t="s">
        <v>45</v>
      </c>
      <c r="H15" s="142" t="s">
        <v>46</v>
      </c>
      <c r="I15" s="143" t="s">
        <v>47</v>
      </c>
    </row>
    <row r="16" spans="1:12" ht="15" thickBot="1" x14ac:dyDescent="0.4">
      <c r="A16" s="3" t="s">
        <v>48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5">
        <v>2</v>
      </c>
    </row>
    <row r="17" spans="1:9" ht="29" x14ac:dyDescent="0.35">
      <c r="A17" s="1" t="s">
        <v>52</v>
      </c>
      <c r="B17" s="165" t="s">
        <v>53</v>
      </c>
      <c r="C17" s="166"/>
      <c r="D17" s="166"/>
      <c r="E17" s="166"/>
      <c r="F17" s="166"/>
      <c r="G17" s="166"/>
      <c r="H17" s="166"/>
      <c r="I17" s="167"/>
    </row>
    <row r="18" spans="1:9" ht="29" x14ac:dyDescent="0.35">
      <c r="A18" s="2" t="s">
        <v>39</v>
      </c>
      <c r="B18" s="141" t="s">
        <v>40</v>
      </c>
      <c r="C18" s="142" t="s">
        <v>41</v>
      </c>
      <c r="D18" s="142" t="s">
        <v>42</v>
      </c>
      <c r="E18" s="142" t="s">
        <v>43</v>
      </c>
      <c r="F18" s="142" t="s">
        <v>44</v>
      </c>
      <c r="G18" s="142" t="s">
        <v>45</v>
      </c>
      <c r="H18" s="142" t="s">
        <v>46</v>
      </c>
      <c r="I18" s="143" t="s">
        <v>47</v>
      </c>
    </row>
    <row r="19" spans="1:9" ht="15" thickBot="1" x14ac:dyDescent="0.4">
      <c r="A19" s="3" t="s">
        <v>48</v>
      </c>
      <c r="B19" s="146">
        <v>66</v>
      </c>
      <c r="C19" s="147" t="str">
        <f>'[1]kuni 2025 detsember tegevuskava'!C38&amp;"%"</f>
        <v>%</v>
      </c>
      <c r="D19" s="147" t="s">
        <v>54</v>
      </c>
      <c r="E19" s="147" t="s">
        <v>54</v>
      </c>
      <c r="F19" s="147" t="s">
        <v>54</v>
      </c>
      <c r="G19" s="147" t="s">
        <v>54</v>
      </c>
      <c r="H19" s="147" t="str">
        <f>'[1]kuni 2025 detsember tegevuskava'!H38&amp;"%"</f>
        <v>%</v>
      </c>
      <c r="I19" s="148">
        <v>0.9</v>
      </c>
    </row>
    <row r="21" spans="1:9" x14ac:dyDescent="0.35">
      <c r="A21" s="138"/>
      <c r="B21" s="138"/>
    </row>
    <row r="22" spans="1:9" x14ac:dyDescent="0.35">
      <c r="A22" s="138"/>
      <c r="B22" s="138"/>
    </row>
    <row r="23" spans="1:9" ht="14.65" customHeight="1" x14ac:dyDescent="0.35">
      <c r="A23" s="72"/>
      <c r="B23" s="72"/>
    </row>
  </sheetData>
  <mergeCells count="4">
    <mergeCell ref="B8:I8"/>
    <mergeCell ref="B11:I11"/>
    <mergeCell ref="B14:I14"/>
    <mergeCell ref="B17:I17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L20"/>
  <sheetViews>
    <sheetView zoomScale="90" zoomScaleNormal="90" workbookViewId="0">
      <selection activeCell="D11" sqref="D11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55</v>
      </c>
      <c r="B3" s="46" t="s">
        <v>6</v>
      </c>
      <c r="C3" s="56">
        <v>2023</v>
      </c>
      <c r="D3" s="56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56</v>
      </c>
      <c r="B4" s="52"/>
      <c r="C4" s="58"/>
      <c r="D4" s="99"/>
      <c r="E4" s="103"/>
      <c r="L4" s="60"/>
    </row>
    <row r="5" spans="1:12" ht="29" x14ac:dyDescent="0.35">
      <c r="A5" s="51" t="s">
        <v>19</v>
      </c>
      <c r="B5" s="114">
        <f>SUM(C5:E5)</f>
        <v>2592500</v>
      </c>
      <c r="C5" s="61">
        <v>0</v>
      </c>
      <c r="D5" s="100">
        <f>SUM(854000+1189500)</f>
        <v>2043500</v>
      </c>
      <c r="E5" s="61">
        <f>SUM(122000+427000)</f>
        <v>549000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15" thickBot="1" x14ac:dyDescent="0.4">
      <c r="A6" s="115" t="s">
        <v>57</v>
      </c>
      <c r="B6" s="116">
        <f>SUM(C6:E6)</f>
        <v>1066402</v>
      </c>
      <c r="C6" s="94">
        <v>0</v>
      </c>
      <c r="D6" s="106">
        <f>SUM(158590+253350)</f>
        <v>411940</v>
      </c>
      <c r="E6" s="94">
        <f>SUM(222762+431700)</f>
        <v>654462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ht="15" thickBot="1" x14ac:dyDescent="0.4">
      <c r="A7" s="85" t="s">
        <v>36</v>
      </c>
      <c r="B7" s="117">
        <f>SUM(C7:E7)</f>
        <v>3658902</v>
      </c>
      <c r="C7" s="86">
        <f>SUM(C5:C6)</f>
        <v>0</v>
      </c>
      <c r="D7" s="107">
        <f>SUM(D5:D6)</f>
        <v>2455440</v>
      </c>
      <c r="E7" s="104">
        <f>SUM(E5:E6)</f>
        <v>1203462</v>
      </c>
      <c r="F7" s="69"/>
      <c r="G7" s="70"/>
      <c r="H7" s="70"/>
      <c r="I7" s="70"/>
      <c r="J7" s="70"/>
      <c r="K7" s="70"/>
      <c r="L7" s="71"/>
    </row>
    <row r="8" spans="1:12" ht="15" thickBot="1" x14ac:dyDescent="0.4"/>
    <row r="9" spans="1:12" x14ac:dyDescent="0.35">
      <c r="A9" s="1" t="s">
        <v>37</v>
      </c>
      <c r="B9" s="165" t="s">
        <v>38</v>
      </c>
      <c r="C9" s="166"/>
      <c r="D9" s="166"/>
      <c r="E9" s="166"/>
      <c r="F9" s="166"/>
      <c r="G9" s="166"/>
      <c r="H9" s="166"/>
      <c r="I9" s="167"/>
    </row>
    <row r="10" spans="1:12" ht="29" x14ac:dyDescent="0.35">
      <c r="A10" s="2" t="s">
        <v>39</v>
      </c>
      <c r="B10" s="141" t="s">
        <v>40</v>
      </c>
      <c r="C10" s="142" t="s">
        <v>41</v>
      </c>
      <c r="D10" s="142" t="s">
        <v>42</v>
      </c>
      <c r="E10" s="142" t="s">
        <v>43</v>
      </c>
      <c r="F10" s="142" t="s">
        <v>44</v>
      </c>
      <c r="G10" s="142" t="s">
        <v>45</v>
      </c>
      <c r="H10" s="142" t="s">
        <v>46</v>
      </c>
      <c r="I10" s="143" t="s">
        <v>47</v>
      </c>
    </row>
    <row r="11" spans="1:12" ht="15" thickBot="1" x14ac:dyDescent="0.4">
      <c r="A11" s="3" t="s">
        <v>48</v>
      </c>
      <c r="B11" s="144">
        <v>0</v>
      </c>
      <c r="C11" s="144">
        <v>710000</v>
      </c>
      <c r="D11" s="144">
        <v>720250</v>
      </c>
      <c r="E11" s="144">
        <v>730300</v>
      </c>
      <c r="F11" s="144">
        <v>740350</v>
      </c>
      <c r="G11" s="144">
        <v>0</v>
      </c>
      <c r="H11" s="144">
        <v>0</v>
      </c>
      <c r="I11" s="145">
        <f>SUM(10000+740350)</f>
        <v>750350</v>
      </c>
    </row>
    <row r="12" spans="1:12" x14ac:dyDescent="0.35">
      <c r="A12" s="1" t="s">
        <v>49</v>
      </c>
      <c r="B12" s="165" t="s">
        <v>50</v>
      </c>
      <c r="C12" s="166"/>
      <c r="D12" s="166"/>
      <c r="E12" s="166"/>
      <c r="F12" s="166"/>
      <c r="G12" s="166"/>
      <c r="H12" s="166"/>
      <c r="I12" s="167"/>
    </row>
    <row r="13" spans="1:12" ht="29" x14ac:dyDescent="0.35">
      <c r="A13" s="2" t="s">
        <v>39</v>
      </c>
      <c r="B13" s="141" t="s">
        <v>40</v>
      </c>
      <c r="C13" s="142" t="s">
        <v>41</v>
      </c>
      <c r="D13" s="142" t="s">
        <v>42</v>
      </c>
      <c r="E13" s="142" t="s">
        <v>43</v>
      </c>
      <c r="F13" s="142" t="s">
        <v>44</v>
      </c>
      <c r="G13" s="142" t="s">
        <v>45</v>
      </c>
      <c r="H13" s="142" t="s">
        <v>46</v>
      </c>
      <c r="I13" s="143" t="s">
        <v>47</v>
      </c>
    </row>
    <row r="14" spans="1:12" ht="15" thickBot="1" x14ac:dyDescent="0.4">
      <c r="A14" s="3" t="s">
        <v>48</v>
      </c>
      <c r="B14" s="144">
        <v>0</v>
      </c>
      <c r="C14" s="144">
        <v>4</v>
      </c>
      <c r="D14" s="144">
        <f>2+4</f>
        <v>6</v>
      </c>
      <c r="E14" s="144">
        <v>0</v>
      </c>
      <c r="F14" s="144">
        <v>0</v>
      </c>
      <c r="G14" s="144">
        <v>0</v>
      </c>
      <c r="H14" s="144">
        <v>0</v>
      </c>
      <c r="I14" s="145">
        <f>7+5</f>
        <v>12</v>
      </c>
    </row>
    <row r="15" spans="1:12" x14ac:dyDescent="0.35">
      <c r="A15" s="1" t="s">
        <v>49</v>
      </c>
      <c r="B15" s="165" t="s">
        <v>51</v>
      </c>
      <c r="C15" s="166"/>
      <c r="D15" s="166"/>
      <c r="E15" s="166"/>
      <c r="F15" s="166"/>
      <c r="G15" s="166"/>
      <c r="H15" s="166"/>
      <c r="I15" s="167"/>
    </row>
    <row r="16" spans="1:12" ht="29" x14ac:dyDescent="0.35">
      <c r="A16" s="2" t="s">
        <v>39</v>
      </c>
      <c r="B16" s="141" t="s">
        <v>40</v>
      </c>
      <c r="C16" s="142" t="s">
        <v>41</v>
      </c>
      <c r="D16" s="142" t="s">
        <v>42</v>
      </c>
      <c r="E16" s="142" t="s">
        <v>43</v>
      </c>
      <c r="F16" s="142" t="s">
        <v>44</v>
      </c>
      <c r="G16" s="142" t="s">
        <v>45</v>
      </c>
      <c r="H16" s="142" t="s">
        <v>46</v>
      </c>
      <c r="I16" s="143" t="s">
        <v>47</v>
      </c>
    </row>
    <row r="17" spans="1:9" ht="15" thickBot="1" x14ac:dyDescent="0.4">
      <c r="A17" s="3" t="s">
        <v>48</v>
      </c>
      <c r="B17" s="144">
        <v>0</v>
      </c>
      <c r="C17" s="144">
        <f>3+2</f>
        <v>5</v>
      </c>
      <c r="D17" s="144">
        <f>3+2</f>
        <v>5</v>
      </c>
      <c r="E17" s="144">
        <v>0</v>
      </c>
      <c r="F17" s="144">
        <v>0</v>
      </c>
      <c r="G17" s="144">
        <v>0</v>
      </c>
      <c r="H17" s="144">
        <v>0</v>
      </c>
      <c r="I17" s="145">
        <f>3+5</f>
        <v>8</v>
      </c>
    </row>
    <row r="18" spans="1:9" ht="29" x14ac:dyDescent="0.35">
      <c r="A18" s="1" t="s">
        <v>52</v>
      </c>
      <c r="B18" s="165" t="s">
        <v>53</v>
      </c>
      <c r="C18" s="166"/>
      <c r="D18" s="166"/>
      <c r="E18" s="166"/>
      <c r="F18" s="166"/>
      <c r="G18" s="166"/>
      <c r="H18" s="166"/>
      <c r="I18" s="167"/>
    </row>
    <row r="19" spans="1:9" ht="29" x14ac:dyDescent="0.35">
      <c r="A19" s="2" t="s">
        <v>39</v>
      </c>
      <c r="B19" s="141" t="s">
        <v>40</v>
      </c>
      <c r="C19" s="142" t="s">
        <v>41</v>
      </c>
      <c r="D19" s="142" t="s">
        <v>42</v>
      </c>
      <c r="E19" s="142" t="s">
        <v>43</v>
      </c>
      <c r="F19" s="142" t="s">
        <v>44</v>
      </c>
      <c r="G19" s="142" t="s">
        <v>45</v>
      </c>
      <c r="H19" s="142" t="s">
        <v>46</v>
      </c>
      <c r="I19" s="143" t="s">
        <v>47</v>
      </c>
    </row>
    <row r="20" spans="1:9" ht="15" thickBot="1" x14ac:dyDescent="0.4">
      <c r="A20" s="3" t="s">
        <v>48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4">
        <v>0</v>
      </c>
      <c r="I20" s="144">
        <v>90</v>
      </c>
    </row>
  </sheetData>
  <mergeCells count="4">
    <mergeCell ref="B9:I9"/>
    <mergeCell ref="B12:I12"/>
    <mergeCell ref="B15:I15"/>
    <mergeCell ref="B18:I1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L20"/>
  <sheetViews>
    <sheetView topLeftCell="A3" workbookViewId="0">
      <selection activeCell="A8" sqref="A8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58</v>
      </c>
      <c r="B3" s="46" t="s">
        <v>6</v>
      </c>
      <c r="C3" s="56">
        <v>2023</v>
      </c>
      <c r="D3" s="56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59</v>
      </c>
      <c r="B4" s="52"/>
      <c r="C4" s="58"/>
      <c r="D4" s="99"/>
      <c r="E4" s="103"/>
      <c r="L4" s="60"/>
    </row>
    <row r="5" spans="1:12" ht="29" x14ac:dyDescent="0.35">
      <c r="A5" s="51" t="s">
        <v>19</v>
      </c>
      <c r="B5" s="114">
        <f>SUM(C5:E5)</f>
        <v>4047959</v>
      </c>
      <c r="C5" s="105">
        <v>88500</v>
      </c>
      <c r="D5" s="105">
        <v>2694800</v>
      </c>
      <c r="E5" s="105">
        <v>1264659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15" thickBot="1" x14ac:dyDescent="0.4">
      <c r="A6" s="54" t="s">
        <v>57</v>
      </c>
      <c r="B6" s="113">
        <f>SUM(C6:E6)</f>
        <v>5324879.8599999994</v>
      </c>
      <c r="C6" s="65">
        <v>199680</v>
      </c>
      <c r="D6" s="101">
        <v>3773459.86</v>
      </c>
      <c r="E6" s="61">
        <v>1351740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ht="15" thickBot="1" x14ac:dyDescent="0.4">
      <c r="A7" s="55" t="s">
        <v>36</v>
      </c>
      <c r="B7" s="119">
        <f>SUM(C7:E7)</f>
        <v>9372838.8599999994</v>
      </c>
      <c r="C7" s="67">
        <f>SUM(C5:C6)</f>
        <v>288180</v>
      </c>
      <c r="D7" s="102">
        <f>SUM(D5:D6)</f>
        <v>6468259.8599999994</v>
      </c>
      <c r="E7" s="104">
        <f>SUM(E5:E6)</f>
        <v>2616399</v>
      </c>
      <c r="F7" s="69"/>
      <c r="G7" s="70"/>
      <c r="H7" s="70"/>
      <c r="I7" s="70"/>
      <c r="J7" s="70"/>
      <c r="K7" s="70"/>
      <c r="L7" s="71"/>
    </row>
    <row r="8" spans="1:12" ht="15" thickBot="1" x14ac:dyDescent="0.4"/>
    <row r="9" spans="1:12" x14ac:dyDescent="0.35">
      <c r="A9" s="152" t="s">
        <v>37</v>
      </c>
      <c r="B9" s="168" t="s">
        <v>38</v>
      </c>
      <c r="C9" s="169"/>
      <c r="D9" s="169"/>
      <c r="E9" s="169"/>
      <c r="F9" s="169"/>
      <c r="G9" s="169"/>
      <c r="H9" s="169"/>
      <c r="I9" s="170"/>
    </row>
    <row r="10" spans="1:12" ht="29" x14ac:dyDescent="0.35">
      <c r="A10" s="153" t="s">
        <v>39</v>
      </c>
      <c r="B10" s="141" t="s">
        <v>40</v>
      </c>
      <c r="C10" s="142" t="s">
        <v>41</v>
      </c>
      <c r="D10" s="142" t="s">
        <v>42</v>
      </c>
      <c r="E10" s="142" t="s">
        <v>43</v>
      </c>
      <c r="F10" s="142" t="s">
        <v>44</v>
      </c>
      <c r="G10" s="142" t="s">
        <v>45</v>
      </c>
      <c r="H10" s="142" t="s">
        <v>46</v>
      </c>
      <c r="I10" s="154" t="s">
        <v>47</v>
      </c>
    </row>
    <row r="11" spans="1:12" ht="15" thickBot="1" x14ac:dyDescent="0.4">
      <c r="A11" s="155" t="s">
        <v>48</v>
      </c>
      <c r="B11" s="144">
        <v>0</v>
      </c>
      <c r="C11" s="144">
        <v>0</v>
      </c>
      <c r="D11" s="144">
        <v>1540000</v>
      </c>
      <c r="E11" s="144">
        <v>1540000</v>
      </c>
      <c r="F11" s="144">
        <v>1540000</v>
      </c>
      <c r="G11" s="144">
        <v>1540000</v>
      </c>
      <c r="H11" s="144">
        <v>1540000</v>
      </c>
      <c r="I11" s="156">
        <v>1540000</v>
      </c>
    </row>
    <row r="12" spans="1:12" x14ac:dyDescent="0.35">
      <c r="A12" s="157" t="s">
        <v>49</v>
      </c>
      <c r="B12" s="165" t="s">
        <v>50</v>
      </c>
      <c r="C12" s="166"/>
      <c r="D12" s="166"/>
      <c r="E12" s="166"/>
      <c r="F12" s="166"/>
      <c r="G12" s="166"/>
      <c r="H12" s="166"/>
      <c r="I12" s="171"/>
    </row>
    <row r="13" spans="1:12" ht="29" x14ac:dyDescent="0.35">
      <c r="A13" s="153" t="s">
        <v>39</v>
      </c>
      <c r="B13" s="141" t="s">
        <v>40</v>
      </c>
      <c r="C13" s="142" t="s">
        <v>41</v>
      </c>
      <c r="D13" s="142" t="s">
        <v>42</v>
      </c>
      <c r="E13" s="142" t="s">
        <v>43</v>
      </c>
      <c r="F13" s="142" t="s">
        <v>44</v>
      </c>
      <c r="G13" s="142" t="s">
        <v>45</v>
      </c>
      <c r="H13" s="142" t="s">
        <v>46</v>
      </c>
      <c r="I13" s="154" t="s">
        <v>47</v>
      </c>
    </row>
    <row r="14" spans="1:12" ht="15" thickBot="1" x14ac:dyDescent="0.4">
      <c r="A14" s="155" t="s">
        <v>48</v>
      </c>
      <c r="B14" s="144">
        <v>0</v>
      </c>
      <c r="C14" s="144">
        <v>6</v>
      </c>
      <c r="D14" s="144">
        <v>8</v>
      </c>
      <c r="E14" s="144">
        <v>9</v>
      </c>
      <c r="F14" s="144">
        <v>0</v>
      </c>
      <c r="G14" s="144">
        <v>0</v>
      </c>
      <c r="H14" s="144">
        <v>0</v>
      </c>
      <c r="I14" s="156">
        <v>20</v>
      </c>
    </row>
    <row r="15" spans="1:12" x14ac:dyDescent="0.35">
      <c r="A15" s="157" t="s">
        <v>49</v>
      </c>
      <c r="B15" s="165" t="s">
        <v>51</v>
      </c>
      <c r="C15" s="166"/>
      <c r="D15" s="166"/>
      <c r="E15" s="166"/>
      <c r="F15" s="166"/>
      <c r="G15" s="166"/>
      <c r="H15" s="166"/>
      <c r="I15" s="171"/>
    </row>
    <row r="16" spans="1:12" ht="29" x14ac:dyDescent="0.35">
      <c r="A16" s="153" t="s">
        <v>39</v>
      </c>
      <c r="B16" s="141" t="s">
        <v>40</v>
      </c>
      <c r="C16" s="142" t="s">
        <v>41</v>
      </c>
      <c r="D16" s="142" t="s">
        <v>42</v>
      </c>
      <c r="E16" s="142" t="s">
        <v>43</v>
      </c>
      <c r="F16" s="142" t="s">
        <v>44</v>
      </c>
      <c r="G16" s="142" t="s">
        <v>45</v>
      </c>
      <c r="H16" s="142" t="s">
        <v>46</v>
      </c>
      <c r="I16" s="154" t="s">
        <v>47</v>
      </c>
    </row>
    <row r="17" spans="1:9" ht="15" thickBot="1" x14ac:dyDescent="0.4">
      <c r="A17" s="155" t="s">
        <v>48</v>
      </c>
      <c r="B17" s="144">
        <v>0</v>
      </c>
      <c r="C17" s="144">
        <v>5</v>
      </c>
      <c r="D17" s="144">
        <v>5</v>
      </c>
      <c r="E17" s="144">
        <v>0</v>
      </c>
      <c r="F17" s="144">
        <v>0</v>
      </c>
      <c r="G17" s="144">
        <v>0</v>
      </c>
      <c r="H17" s="144">
        <v>0</v>
      </c>
      <c r="I17" s="156">
        <v>11</v>
      </c>
    </row>
    <row r="18" spans="1:9" ht="29" x14ac:dyDescent="0.35">
      <c r="A18" s="157" t="s">
        <v>52</v>
      </c>
      <c r="B18" s="165" t="s">
        <v>53</v>
      </c>
      <c r="C18" s="166"/>
      <c r="D18" s="166"/>
      <c r="E18" s="166"/>
      <c r="F18" s="166"/>
      <c r="G18" s="166"/>
      <c r="H18" s="166"/>
      <c r="I18" s="171"/>
    </row>
    <row r="19" spans="1:9" ht="29" x14ac:dyDescent="0.35">
      <c r="A19" s="153" t="s">
        <v>39</v>
      </c>
      <c r="B19" s="141" t="s">
        <v>40</v>
      </c>
      <c r="C19" s="142" t="s">
        <v>41</v>
      </c>
      <c r="D19" s="142" t="s">
        <v>42</v>
      </c>
      <c r="E19" s="142" t="s">
        <v>43</v>
      </c>
      <c r="F19" s="142" t="s">
        <v>44</v>
      </c>
      <c r="G19" s="142" t="s">
        <v>45</v>
      </c>
      <c r="H19" s="142" t="s">
        <v>46</v>
      </c>
      <c r="I19" s="154" t="s">
        <v>47</v>
      </c>
    </row>
    <row r="20" spans="1:9" ht="15" thickBot="1" x14ac:dyDescent="0.4">
      <c r="A20" s="158" t="s">
        <v>48</v>
      </c>
      <c r="B20" s="159">
        <v>0.21</v>
      </c>
      <c r="C20" s="159">
        <v>0.4</v>
      </c>
      <c r="D20" s="159">
        <v>0.4</v>
      </c>
      <c r="E20" s="159">
        <v>0.6</v>
      </c>
      <c r="F20" s="159">
        <v>0.7</v>
      </c>
      <c r="G20" s="159">
        <v>0.8</v>
      </c>
      <c r="H20" s="159">
        <v>0.9</v>
      </c>
      <c r="I20" s="160">
        <v>0.9</v>
      </c>
    </row>
  </sheetData>
  <mergeCells count="4">
    <mergeCell ref="B9:I9"/>
    <mergeCell ref="B12:I12"/>
    <mergeCell ref="B15:I15"/>
    <mergeCell ref="B18:I18"/>
  </mergeCells>
  <pageMargins left="0.25" right="0.25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L22"/>
  <sheetViews>
    <sheetView topLeftCell="A16" zoomScaleNormal="100" workbookViewId="0">
      <selection activeCell="B16" sqref="B16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60</v>
      </c>
      <c r="B3" s="56" t="s">
        <v>6</v>
      </c>
      <c r="C3" s="56">
        <v>2023</v>
      </c>
      <c r="D3" s="57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61</v>
      </c>
      <c r="B4" s="120"/>
      <c r="C4" s="58"/>
      <c r="D4" s="99"/>
      <c r="E4" s="103"/>
      <c r="L4" s="60"/>
    </row>
    <row r="5" spans="1:12" ht="29" x14ac:dyDescent="0.35">
      <c r="A5" s="90" t="s">
        <v>19</v>
      </c>
      <c r="B5" s="121">
        <f>SUM(C5:E5)</f>
        <v>3296400</v>
      </c>
      <c r="C5" s="61">
        <v>0</v>
      </c>
      <c r="D5" s="61">
        <v>1306600</v>
      </c>
      <c r="E5" s="61">
        <v>1989800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29" x14ac:dyDescent="0.35">
      <c r="A6" s="53" t="s">
        <v>20</v>
      </c>
      <c r="B6" s="121">
        <f>SUM(C6:E6)</f>
        <v>36600</v>
      </c>
      <c r="C6" s="61">
        <v>0</v>
      </c>
      <c r="D6" s="100">
        <v>36600</v>
      </c>
      <c r="E6" s="108">
        <v>0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x14ac:dyDescent="0.35">
      <c r="A7" s="90" t="s">
        <v>62</v>
      </c>
      <c r="B7" s="121">
        <f>SUM(C7:E7)</f>
        <v>1059175.2</v>
      </c>
      <c r="C7" s="61">
        <v>24685.199999999997</v>
      </c>
      <c r="D7" s="100">
        <v>513940</v>
      </c>
      <c r="E7" s="108">
        <v>520550</v>
      </c>
      <c r="F7" s="63" t="s">
        <v>35</v>
      </c>
      <c r="G7" s="63" t="s">
        <v>35</v>
      </c>
      <c r="H7" s="63" t="s">
        <v>35</v>
      </c>
      <c r="I7" s="63" t="s">
        <v>35</v>
      </c>
      <c r="J7" s="63" t="s">
        <v>35</v>
      </c>
      <c r="K7" s="63" t="s">
        <v>35</v>
      </c>
      <c r="L7" s="64" t="s">
        <v>35</v>
      </c>
    </row>
    <row r="8" spans="1:12" ht="15" thickBot="1" x14ac:dyDescent="0.4">
      <c r="A8" s="91" t="s">
        <v>57</v>
      </c>
      <c r="B8" s="122">
        <f>SUM(C8:E8)</f>
        <v>244000</v>
      </c>
      <c r="C8" s="94">
        <v>0</v>
      </c>
      <c r="D8" s="106">
        <v>244000</v>
      </c>
      <c r="E8" s="93">
        <v>0</v>
      </c>
      <c r="F8" s="63" t="s">
        <v>35</v>
      </c>
      <c r="G8" s="63" t="s">
        <v>35</v>
      </c>
      <c r="H8" s="63" t="s">
        <v>35</v>
      </c>
      <c r="I8" s="63" t="s">
        <v>35</v>
      </c>
      <c r="J8" s="63" t="s">
        <v>35</v>
      </c>
      <c r="K8" s="63" t="s">
        <v>35</v>
      </c>
      <c r="L8" s="64" t="s">
        <v>35</v>
      </c>
    </row>
    <row r="9" spans="1:12" ht="15" thickBot="1" x14ac:dyDescent="0.4">
      <c r="A9" s="85" t="s">
        <v>36</v>
      </c>
      <c r="B9" s="123">
        <f>SUM(C9:E9)</f>
        <v>4636175.2</v>
      </c>
      <c r="C9" s="86">
        <f>SUM(C5:C8)</f>
        <v>24685.199999999997</v>
      </c>
      <c r="D9" s="107">
        <f>SUM(D5:D8)</f>
        <v>2101140</v>
      </c>
      <c r="E9" s="86">
        <f>SUM(E5:E8)</f>
        <v>2510350</v>
      </c>
      <c r="F9" s="69"/>
      <c r="G9" s="70"/>
      <c r="H9" s="70"/>
      <c r="I9" s="70"/>
      <c r="J9" s="70"/>
      <c r="K9" s="70"/>
      <c r="L9" s="71"/>
    </row>
    <row r="10" spans="1:12" ht="15" thickBot="1" x14ac:dyDescent="0.4"/>
    <row r="11" spans="1:12" x14ac:dyDescent="0.35">
      <c r="A11" s="1" t="s">
        <v>37</v>
      </c>
      <c r="B11" s="165" t="s">
        <v>38</v>
      </c>
      <c r="C11" s="166"/>
      <c r="D11" s="166"/>
      <c r="E11" s="166"/>
      <c r="F11" s="166"/>
      <c r="G11" s="166"/>
      <c r="H11" s="166"/>
      <c r="I11" s="167"/>
    </row>
    <row r="12" spans="1:12" ht="29" x14ac:dyDescent="0.35">
      <c r="A12" s="2" t="s">
        <v>39</v>
      </c>
      <c r="B12" s="141" t="s">
        <v>40</v>
      </c>
      <c r="C12" s="142" t="s">
        <v>41</v>
      </c>
      <c r="D12" s="142" t="s">
        <v>42</v>
      </c>
      <c r="E12" s="142" t="s">
        <v>43</v>
      </c>
      <c r="F12" s="142" t="s">
        <v>44</v>
      </c>
      <c r="G12" s="142" t="s">
        <v>45</v>
      </c>
      <c r="H12" s="142" t="s">
        <v>46</v>
      </c>
      <c r="I12" s="143" t="s">
        <v>47</v>
      </c>
    </row>
    <row r="13" spans="1:12" ht="15" thickBot="1" x14ac:dyDescent="0.4">
      <c r="A13" s="3" t="s">
        <v>48</v>
      </c>
      <c r="B13" s="144">
        <f>'[2]kuni 2025 detsember tegevuskava'!B32</f>
        <v>0</v>
      </c>
      <c r="C13" s="144">
        <v>5000</v>
      </c>
      <c r="D13" s="144">
        <v>10000</v>
      </c>
      <c r="E13" s="144">
        <v>18000</v>
      </c>
      <c r="F13" s="144">
        <v>28000</v>
      </c>
      <c r="G13" s="144">
        <v>30000</v>
      </c>
      <c r="H13" s="144">
        <v>30000</v>
      </c>
      <c r="I13" s="145">
        <v>30000</v>
      </c>
    </row>
    <row r="14" spans="1:12" x14ac:dyDescent="0.35">
      <c r="A14" s="1" t="s">
        <v>49</v>
      </c>
      <c r="B14" s="165" t="s">
        <v>50</v>
      </c>
      <c r="C14" s="166"/>
      <c r="D14" s="166"/>
      <c r="E14" s="166"/>
      <c r="F14" s="166"/>
      <c r="G14" s="166"/>
      <c r="H14" s="166"/>
      <c r="I14" s="167"/>
    </row>
    <row r="15" spans="1:12" ht="29" x14ac:dyDescent="0.35">
      <c r="A15" s="2" t="s">
        <v>39</v>
      </c>
      <c r="B15" s="141" t="s">
        <v>40</v>
      </c>
      <c r="C15" s="142" t="s">
        <v>41</v>
      </c>
      <c r="D15" s="142" t="s">
        <v>42</v>
      </c>
      <c r="E15" s="142" t="s">
        <v>43</v>
      </c>
      <c r="F15" s="142" t="s">
        <v>44</v>
      </c>
      <c r="G15" s="142" t="s">
        <v>45</v>
      </c>
      <c r="H15" s="142" t="s">
        <v>46</v>
      </c>
      <c r="I15" s="143" t="s">
        <v>47</v>
      </c>
    </row>
    <row r="16" spans="1:12" ht="15" thickBot="1" x14ac:dyDescent="0.4">
      <c r="A16" s="3" t="s">
        <v>48</v>
      </c>
      <c r="B16" s="144">
        <v>0</v>
      </c>
      <c r="C16" s="144">
        <f>'[2]kuni 2025 detsember tegevuskava'!C35</f>
        <v>0</v>
      </c>
      <c r="D16" s="144">
        <v>30</v>
      </c>
      <c r="E16" s="144">
        <v>50</v>
      </c>
      <c r="F16" s="144">
        <v>80</v>
      </c>
      <c r="G16" s="144">
        <v>84</v>
      </c>
      <c r="H16" s="144">
        <v>84</v>
      </c>
      <c r="I16" s="145">
        <v>84</v>
      </c>
    </row>
    <row r="17" spans="1:9" x14ac:dyDescent="0.35">
      <c r="A17" s="1" t="s">
        <v>49</v>
      </c>
      <c r="B17" s="165" t="s">
        <v>51</v>
      </c>
      <c r="C17" s="166"/>
      <c r="D17" s="166"/>
      <c r="E17" s="166"/>
      <c r="F17" s="166"/>
      <c r="G17" s="166"/>
      <c r="H17" s="166"/>
      <c r="I17" s="167"/>
    </row>
    <row r="18" spans="1:9" ht="29" x14ac:dyDescent="0.35">
      <c r="A18" s="2" t="s">
        <v>39</v>
      </c>
      <c r="B18" s="141" t="s">
        <v>40</v>
      </c>
      <c r="C18" s="142" t="s">
        <v>41</v>
      </c>
      <c r="D18" s="142" t="s">
        <v>42</v>
      </c>
      <c r="E18" s="142" t="s">
        <v>43</v>
      </c>
      <c r="F18" s="142" t="s">
        <v>44</v>
      </c>
      <c r="G18" s="142" t="s">
        <v>45</v>
      </c>
      <c r="H18" s="142" t="s">
        <v>46</v>
      </c>
      <c r="I18" s="143" t="s">
        <v>47</v>
      </c>
    </row>
    <row r="19" spans="1:9" ht="15" thickBot="1" x14ac:dyDescent="0.4">
      <c r="A19" s="161" t="s">
        <v>48</v>
      </c>
      <c r="B19" s="162">
        <v>1</v>
      </c>
      <c r="C19" s="162">
        <v>4</v>
      </c>
      <c r="D19" s="162">
        <v>5</v>
      </c>
      <c r="E19" s="162">
        <v>5</v>
      </c>
      <c r="F19" s="162">
        <v>6</v>
      </c>
      <c r="G19" s="162">
        <v>7</v>
      </c>
      <c r="H19" s="162">
        <v>7</v>
      </c>
      <c r="I19" s="163">
        <v>7</v>
      </c>
    </row>
    <row r="20" spans="1:9" ht="29" x14ac:dyDescent="0.35">
      <c r="A20" s="152" t="s">
        <v>52</v>
      </c>
      <c r="B20" s="168" t="s">
        <v>53</v>
      </c>
      <c r="C20" s="169"/>
      <c r="D20" s="169"/>
      <c r="E20" s="169"/>
      <c r="F20" s="169"/>
      <c r="G20" s="169"/>
      <c r="H20" s="169"/>
      <c r="I20" s="170"/>
    </row>
    <row r="21" spans="1:9" ht="29" x14ac:dyDescent="0.35">
      <c r="A21" s="153" t="s">
        <v>39</v>
      </c>
      <c r="B21" s="141" t="s">
        <v>40</v>
      </c>
      <c r="C21" s="142" t="s">
        <v>41</v>
      </c>
      <c r="D21" s="142" t="s">
        <v>42</v>
      </c>
      <c r="E21" s="142" t="s">
        <v>43</v>
      </c>
      <c r="F21" s="142" t="s">
        <v>44</v>
      </c>
      <c r="G21" s="142" t="s">
        <v>45</v>
      </c>
      <c r="H21" s="142" t="s">
        <v>46</v>
      </c>
      <c r="I21" s="154" t="s">
        <v>47</v>
      </c>
    </row>
    <row r="22" spans="1:9" ht="15" thickBot="1" x14ac:dyDescent="0.4">
      <c r="A22" s="158" t="s">
        <v>48</v>
      </c>
      <c r="B22" s="159">
        <v>0</v>
      </c>
      <c r="C22" s="159">
        <v>0</v>
      </c>
      <c r="D22" s="159">
        <v>0.7</v>
      </c>
      <c r="E22" s="159">
        <v>0.8</v>
      </c>
      <c r="F22" s="159">
        <v>0.82</v>
      </c>
      <c r="G22" s="159">
        <v>0.85</v>
      </c>
      <c r="H22" s="159">
        <v>0.88</v>
      </c>
      <c r="I22" s="160">
        <v>0.9</v>
      </c>
    </row>
  </sheetData>
  <mergeCells count="4">
    <mergeCell ref="B11:I11"/>
    <mergeCell ref="B14:I14"/>
    <mergeCell ref="B17:I17"/>
    <mergeCell ref="B20:I20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L21"/>
  <sheetViews>
    <sheetView tabSelected="1" topLeftCell="A7" workbookViewId="0">
      <selection activeCell="K21" sqref="K21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6384" width="8.7265625" style="5"/>
  </cols>
  <sheetData>
    <row r="2" spans="1:12" ht="15" thickBot="1" x14ac:dyDescent="0.4"/>
    <row r="3" spans="1:12" ht="199.5" customHeight="1" thickBot="1" x14ac:dyDescent="0.4">
      <c r="A3" s="34" t="s">
        <v>63</v>
      </c>
      <c r="B3" s="34" t="s">
        <v>6</v>
      </c>
      <c r="C3" s="35">
        <v>2023</v>
      </c>
      <c r="D3" s="35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64</v>
      </c>
      <c r="B4" s="52"/>
      <c r="C4" s="45"/>
      <c r="D4" s="44"/>
      <c r="E4" s="103"/>
      <c r="L4" s="28"/>
    </row>
    <row r="5" spans="1:12" ht="29" x14ac:dyDescent="0.35">
      <c r="A5" s="51" t="s">
        <v>19</v>
      </c>
      <c r="B5" s="114">
        <f>SUM(C5:E5)</f>
        <v>2779752.2</v>
      </c>
      <c r="C5" s="23">
        <v>294436</v>
      </c>
      <c r="D5" s="41">
        <v>781020.2</v>
      </c>
      <c r="E5" s="61">
        <v>1704296</v>
      </c>
      <c r="F5" s="29" t="s">
        <v>35</v>
      </c>
      <c r="G5" s="29" t="s">
        <v>35</v>
      </c>
      <c r="H5" s="29" t="s">
        <v>35</v>
      </c>
      <c r="I5" s="29" t="s">
        <v>35</v>
      </c>
      <c r="J5" s="29" t="s">
        <v>35</v>
      </c>
      <c r="K5" s="29" t="s">
        <v>35</v>
      </c>
      <c r="L5" s="30" t="s">
        <v>35</v>
      </c>
    </row>
    <row r="6" spans="1:12" ht="29" x14ac:dyDescent="0.35">
      <c r="A6" s="53" t="s">
        <v>20</v>
      </c>
      <c r="B6" s="114">
        <f>SUM(C6:E6)</f>
        <v>1159885</v>
      </c>
      <c r="C6" s="23">
        <v>21000</v>
      </c>
      <c r="D6" s="41">
        <v>329033</v>
      </c>
      <c r="E6" s="108">
        <v>809852</v>
      </c>
      <c r="F6" s="29" t="s">
        <v>35</v>
      </c>
      <c r="G6" s="29" t="s">
        <v>35</v>
      </c>
      <c r="H6" s="29" t="s">
        <v>35</v>
      </c>
      <c r="I6" s="29" t="s">
        <v>35</v>
      </c>
      <c r="J6" s="29" t="s">
        <v>35</v>
      </c>
      <c r="K6" s="29" t="s">
        <v>35</v>
      </c>
      <c r="L6" s="30" t="s">
        <v>35</v>
      </c>
    </row>
    <row r="7" spans="1:12" ht="15" thickBot="1" x14ac:dyDescent="0.4">
      <c r="A7" s="54" t="s">
        <v>57</v>
      </c>
      <c r="B7" s="113">
        <f>SUM(C7:E7)</f>
        <v>167000</v>
      </c>
      <c r="C7" s="48">
        <v>50000</v>
      </c>
      <c r="D7" s="49">
        <v>67000</v>
      </c>
      <c r="E7" s="108">
        <v>50000</v>
      </c>
      <c r="F7" s="29" t="s">
        <v>35</v>
      </c>
      <c r="G7" s="29" t="s">
        <v>35</v>
      </c>
      <c r="H7" s="29" t="s">
        <v>35</v>
      </c>
      <c r="I7" s="29" t="s">
        <v>35</v>
      </c>
      <c r="J7" s="29" t="s">
        <v>35</v>
      </c>
      <c r="K7" s="29" t="s">
        <v>35</v>
      </c>
      <c r="L7" s="30" t="s">
        <v>35</v>
      </c>
    </row>
    <row r="8" spans="1:12" ht="15" thickBot="1" x14ac:dyDescent="0.4">
      <c r="A8" s="55" t="s">
        <v>36</v>
      </c>
      <c r="B8" s="119">
        <f>SUM(C8:E8)</f>
        <v>4106637.2</v>
      </c>
      <c r="C8" s="21">
        <f>SUM(C5:C7)</f>
        <v>365436</v>
      </c>
      <c r="D8" s="22">
        <f>SUM(D5:D7)</f>
        <v>1177053.2</v>
      </c>
      <c r="E8" s="86">
        <f>SUM(E5:E7)</f>
        <v>2564148</v>
      </c>
      <c r="F8" s="31"/>
      <c r="G8" s="32"/>
      <c r="H8" s="32"/>
      <c r="I8" s="32"/>
      <c r="J8" s="32"/>
      <c r="K8" s="32"/>
      <c r="L8" s="33"/>
    </row>
    <row r="9" spans="1:12" ht="15" thickBot="1" x14ac:dyDescent="0.4"/>
    <row r="10" spans="1:12" x14ac:dyDescent="0.35">
      <c r="A10" s="1" t="s">
        <v>37</v>
      </c>
      <c r="B10" s="165" t="s">
        <v>38</v>
      </c>
      <c r="C10" s="166"/>
      <c r="D10" s="166"/>
      <c r="E10" s="166"/>
      <c r="F10" s="166"/>
      <c r="G10" s="166"/>
      <c r="H10" s="166"/>
      <c r="I10" s="167"/>
    </row>
    <row r="11" spans="1:12" ht="29" x14ac:dyDescent="0.35">
      <c r="A11" s="2" t="s">
        <v>39</v>
      </c>
      <c r="B11" s="141" t="s">
        <v>40</v>
      </c>
      <c r="C11" s="142" t="s">
        <v>41</v>
      </c>
      <c r="D11" s="142" t="s">
        <v>42</v>
      </c>
      <c r="E11" s="142" t="s">
        <v>43</v>
      </c>
      <c r="F11" s="142" t="s">
        <v>44</v>
      </c>
      <c r="G11" s="142" t="s">
        <v>45</v>
      </c>
      <c r="H11" s="142" t="s">
        <v>46</v>
      </c>
      <c r="I11" s="143" t="s">
        <v>47</v>
      </c>
    </row>
    <row r="12" spans="1:12" ht="15" thickBot="1" x14ac:dyDescent="0.4">
      <c r="A12" s="3" t="s">
        <v>48</v>
      </c>
      <c r="B12" s="144">
        <v>0</v>
      </c>
      <c r="C12" s="144">
        <v>0</v>
      </c>
      <c r="D12" s="144">
        <v>1500</v>
      </c>
      <c r="E12" s="144">
        <v>1500</v>
      </c>
      <c r="F12" s="144">
        <v>1500</v>
      </c>
      <c r="G12" s="144">
        <v>0</v>
      </c>
      <c r="H12" s="144">
        <v>0</v>
      </c>
      <c r="I12" s="145">
        <v>1500</v>
      </c>
    </row>
    <row r="13" spans="1:12" x14ac:dyDescent="0.35">
      <c r="A13" s="1" t="s">
        <v>49</v>
      </c>
      <c r="B13" s="165" t="s">
        <v>50</v>
      </c>
      <c r="C13" s="166"/>
      <c r="D13" s="166"/>
      <c r="E13" s="166"/>
      <c r="F13" s="166"/>
      <c r="G13" s="166"/>
      <c r="H13" s="166"/>
      <c r="I13" s="167"/>
    </row>
    <row r="14" spans="1:12" ht="29" x14ac:dyDescent="0.35">
      <c r="A14" s="2" t="s">
        <v>39</v>
      </c>
      <c r="B14" s="141" t="s">
        <v>40</v>
      </c>
      <c r="C14" s="142" t="s">
        <v>41</v>
      </c>
      <c r="D14" s="142" t="s">
        <v>42</v>
      </c>
      <c r="E14" s="142" t="s">
        <v>43</v>
      </c>
      <c r="F14" s="142" t="s">
        <v>44</v>
      </c>
      <c r="G14" s="142" t="s">
        <v>45</v>
      </c>
      <c r="H14" s="142" t="s">
        <v>46</v>
      </c>
      <c r="I14" s="143" t="s">
        <v>47</v>
      </c>
    </row>
    <row r="15" spans="1:12" ht="15" thickBot="1" x14ac:dyDescent="0.4">
      <c r="A15" s="3" t="s">
        <v>48</v>
      </c>
      <c r="B15" s="144">
        <v>0</v>
      </c>
      <c r="C15" s="144">
        <v>0</v>
      </c>
      <c r="D15" s="144">
        <v>3</v>
      </c>
      <c r="E15" s="144">
        <v>3</v>
      </c>
      <c r="F15" s="144">
        <v>0</v>
      </c>
      <c r="G15" s="144">
        <v>0</v>
      </c>
      <c r="H15" s="144">
        <v>0</v>
      </c>
      <c r="I15" s="145">
        <v>3</v>
      </c>
    </row>
    <row r="16" spans="1:12" x14ac:dyDescent="0.35">
      <c r="A16" s="1" t="s">
        <v>49</v>
      </c>
      <c r="B16" s="165" t="s">
        <v>51</v>
      </c>
      <c r="C16" s="166"/>
      <c r="D16" s="166"/>
      <c r="E16" s="166"/>
      <c r="F16" s="166"/>
      <c r="G16" s="166"/>
      <c r="H16" s="166"/>
      <c r="I16" s="167"/>
    </row>
    <row r="17" spans="1:9" ht="29" x14ac:dyDescent="0.35">
      <c r="A17" s="2" t="s">
        <v>39</v>
      </c>
      <c r="B17" s="141" t="s">
        <v>40</v>
      </c>
      <c r="C17" s="142" t="s">
        <v>41</v>
      </c>
      <c r="D17" s="142" t="s">
        <v>42</v>
      </c>
      <c r="E17" s="142" t="s">
        <v>43</v>
      </c>
      <c r="F17" s="142" t="s">
        <v>44</v>
      </c>
      <c r="G17" s="142" t="s">
        <v>45</v>
      </c>
      <c r="H17" s="142" t="s">
        <v>46</v>
      </c>
      <c r="I17" s="143" t="s">
        <v>47</v>
      </c>
    </row>
    <row r="18" spans="1:9" ht="15" thickBot="1" x14ac:dyDescent="0.4">
      <c r="A18" s="161" t="s">
        <v>48</v>
      </c>
      <c r="B18" s="162">
        <v>0</v>
      </c>
      <c r="C18" s="162">
        <v>5</v>
      </c>
      <c r="D18" s="162">
        <v>5</v>
      </c>
      <c r="E18" s="162">
        <v>0</v>
      </c>
      <c r="F18" s="162">
        <v>0</v>
      </c>
      <c r="G18" s="162">
        <v>0</v>
      </c>
      <c r="H18" s="162">
        <v>0</v>
      </c>
      <c r="I18" s="163">
        <v>5</v>
      </c>
    </row>
    <row r="19" spans="1:9" ht="29" x14ac:dyDescent="0.35">
      <c r="A19" s="152" t="s">
        <v>52</v>
      </c>
      <c r="B19" s="168" t="s">
        <v>53</v>
      </c>
      <c r="C19" s="169"/>
      <c r="D19" s="169"/>
      <c r="E19" s="169"/>
      <c r="F19" s="169"/>
      <c r="G19" s="169"/>
      <c r="H19" s="169"/>
      <c r="I19" s="170"/>
    </row>
    <row r="20" spans="1:9" ht="29" x14ac:dyDescent="0.35">
      <c r="A20" s="153" t="s">
        <v>39</v>
      </c>
      <c r="B20" s="141" t="s">
        <v>40</v>
      </c>
      <c r="C20" s="142" t="s">
        <v>41</v>
      </c>
      <c r="D20" s="142" t="s">
        <v>42</v>
      </c>
      <c r="E20" s="142" t="s">
        <v>43</v>
      </c>
      <c r="F20" s="142" t="s">
        <v>44</v>
      </c>
      <c r="G20" s="142" t="s">
        <v>45</v>
      </c>
      <c r="H20" s="142" t="s">
        <v>46</v>
      </c>
      <c r="I20" s="154" t="s">
        <v>47</v>
      </c>
    </row>
    <row r="21" spans="1:9" ht="15" thickBot="1" x14ac:dyDescent="0.4">
      <c r="A21" s="158" t="s">
        <v>48</v>
      </c>
      <c r="B21" s="159">
        <v>0.84</v>
      </c>
      <c r="C21" s="159" t="s">
        <v>54</v>
      </c>
      <c r="D21" s="159" t="s">
        <v>54</v>
      </c>
      <c r="E21" s="159" t="s">
        <v>54</v>
      </c>
      <c r="F21" s="159">
        <v>0.85</v>
      </c>
      <c r="G21" s="159" t="s">
        <v>54</v>
      </c>
      <c r="H21" s="159" t="s">
        <v>54</v>
      </c>
      <c r="I21" s="160">
        <v>0.9</v>
      </c>
    </row>
  </sheetData>
  <mergeCells count="4">
    <mergeCell ref="B10:I10"/>
    <mergeCell ref="B13:I13"/>
    <mergeCell ref="B16:I16"/>
    <mergeCell ref="B19:I19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L20"/>
  <sheetViews>
    <sheetView topLeftCell="A8" workbookViewId="0">
      <selection activeCell="B13" sqref="B13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6384" width="8.7265625" style="5"/>
  </cols>
  <sheetData>
    <row r="2" spans="1:12" ht="15" thickBot="1" x14ac:dyDescent="0.4"/>
    <row r="3" spans="1:12" ht="198" customHeight="1" thickBot="1" x14ac:dyDescent="0.4">
      <c r="A3" s="46" t="s">
        <v>65</v>
      </c>
      <c r="B3" s="46" t="s">
        <v>6</v>
      </c>
      <c r="C3" s="35">
        <v>2023</v>
      </c>
      <c r="D3" s="37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36" t="s">
        <v>66</v>
      </c>
      <c r="B4" s="36"/>
      <c r="C4" s="43"/>
      <c r="D4" s="42"/>
      <c r="E4" s="42"/>
      <c r="L4" s="28"/>
    </row>
    <row r="5" spans="1:12" ht="29" x14ac:dyDescent="0.35">
      <c r="A5" s="51" t="s">
        <v>19</v>
      </c>
      <c r="B5" s="114">
        <f>SUM(C5:E5)</f>
        <v>1796457.42</v>
      </c>
      <c r="C5" s="23">
        <v>0</v>
      </c>
      <c r="D5" s="108">
        <v>687623.39999999991</v>
      </c>
      <c r="E5" s="108">
        <v>1108834.02</v>
      </c>
      <c r="F5" s="29" t="s">
        <v>35</v>
      </c>
      <c r="G5" s="29" t="s">
        <v>35</v>
      </c>
      <c r="H5" s="29" t="s">
        <v>35</v>
      </c>
      <c r="I5" s="29" t="s">
        <v>35</v>
      </c>
      <c r="J5" s="29" t="s">
        <v>35</v>
      </c>
      <c r="K5" s="29" t="s">
        <v>35</v>
      </c>
      <c r="L5" s="30" t="s">
        <v>35</v>
      </c>
    </row>
    <row r="6" spans="1:12" ht="15" thickBot="1" x14ac:dyDescent="0.4">
      <c r="A6" s="24" t="s">
        <v>62</v>
      </c>
      <c r="B6" s="124">
        <f>SUM(C6:E6)</f>
        <v>577420</v>
      </c>
      <c r="C6" s="48">
        <v>0</v>
      </c>
      <c r="D6" s="108">
        <v>288710</v>
      </c>
      <c r="E6" s="108">
        <v>288710</v>
      </c>
      <c r="F6" s="29" t="s">
        <v>35</v>
      </c>
      <c r="G6" s="29" t="s">
        <v>35</v>
      </c>
      <c r="H6" s="29" t="s">
        <v>35</v>
      </c>
      <c r="I6" s="29" t="s">
        <v>35</v>
      </c>
      <c r="J6" s="29" t="s">
        <v>35</v>
      </c>
      <c r="K6" s="29" t="s">
        <v>35</v>
      </c>
      <c r="L6" s="30" t="s">
        <v>35</v>
      </c>
    </row>
    <row r="7" spans="1:12" ht="15" thickBot="1" x14ac:dyDescent="0.4">
      <c r="A7" s="20" t="s">
        <v>36</v>
      </c>
      <c r="B7" s="125">
        <f>SUM(C7:E7)</f>
        <v>2373877.42</v>
      </c>
      <c r="C7" s="21">
        <f>SUM(C5:C6)</f>
        <v>0</v>
      </c>
      <c r="D7" s="86">
        <f>SUM(D5:D6)</f>
        <v>976333.39999999991</v>
      </c>
      <c r="E7" s="86">
        <f>SUM(E5:E6)</f>
        <v>1397544.02</v>
      </c>
      <c r="F7" s="31"/>
      <c r="G7" s="32"/>
      <c r="H7" s="32"/>
      <c r="I7" s="32"/>
      <c r="J7" s="32"/>
      <c r="K7" s="32"/>
      <c r="L7" s="33"/>
    </row>
    <row r="8" spans="1:12" ht="15" thickBot="1" x14ac:dyDescent="0.4"/>
    <row r="9" spans="1:12" x14ac:dyDescent="0.35">
      <c r="A9" s="1" t="s">
        <v>37</v>
      </c>
      <c r="B9" s="165" t="s">
        <v>38</v>
      </c>
      <c r="C9" s="166"/>
      <c r="D9" s="166"/>
      <c r="E9" s="166"/>
      <c r="F9" s="166"/>
      <c r="G9" s="166"/>
      <c r="H9" s="166"/>
      <c r="I9" s="167"/>
    </row>
    <row r="10" spans="1:12" ht="29" x14ac:dyDescent="0.35">
      <c r="A10" s="2" t="s">
        <v>39</v>
      </c>
      <c r="B10" s="141" t="s">
        <v>40</v>
      </c>
      <c r="C10" s="142" t="s">
        <v>41</v>
      </c>
      <c r="D10" s="142" t="s">
        <v>42</v>
      </c>
      <c r="E10" s="142" t="s">
        <v>43</v>
      </c>
      <c r="F10" s="142" t="s">
        <v>44</v>
      </c>
      <c r="G10" s="142" t="s">
        <v>45</v>
      </c>
      <c r="H10" s="142" t="s">
        <v>46</v>
      </c>
      <c r="I10" s="143" t="s">
        <v>47</v>
      </c>
    </row>
    <row r="11" spans="1:12" ht="15" thickBot="1" x14ac:dyDescent="0.4">
      <c r="A11" s="3" t="s">
        <v>48</v>
      </c>
      <c r="B11" s="144">
        <v>0</v>
      </c>
      <c r="C11" s="144">
        <v>0</v>
      </c>
      <c r="D11" s="144">
        <v>35000</v>
      </c>
      <c r="E11" s="144">
        <v>50000</v>
      </c>
      <c r="F11" s="144">
        <v>200000</v>
      </c>
      <c r="G11" s="144">
        <v>500000</v>
      </c>
      <c r="H11" s="144">
        <v>600000</v>
      </c>
      <c r="I11" s="145">
        <v>700000</v>
      </c>
    </row>
    <row r="12" spans="1:12" x14ac:dyDescent="0.35">
      <c r="A12" s="1" t="s">
        <v>49</v>
      </c>
      <c r="B12" s="165" t="s">
        <v>50</v>
      </c>
      <c r="C12" s="166"/>
      <c r="D12" s="166"/>
      <c r="E12" s="166"/>
      <c r="F12" s="166"/>
      <c r="G12" s="166"/>
      <c r="H12" s="166"/>
      <c r="I12" s="167"/>
    </row>
    <row r="13" spans="1:12" ht="29" x14ac:dyDescent="0.35">
      <c r="A13" s="2" t="s">
        <v>39</v>
      </c>
      <c r="B13" s="141" t="s">
        <v>40</v>
      </c>
      <c r="C13" s="142" t="s">
        <v>41</v>
      </c>
      <c r="D13" s="142" t="s">
        <v>42</v>
      </c>
      <c r="E13" s="142" t="s">
        <v>43</v>
      </c>
      <c r="F13" s="142" t="s">
        <v>44</v>
      </c>
      <c r="G13" s="142" t="s">
        <v>45</v>
      </c>
      <c r="H13" s="142" t="s">
        <v>46</v>
      </c>
      <c r="I13" s="143" t="s">
        <v>47</v>
      </c>
    </row>
    <row r="14" spans="1:12" ht="15" thickBot="1" x14ac:dyDescent="0.4">
      <c r="A14" s="3" t="s">
        <v>48</v>
      </c>
      <c r="B14" s="144">
        <v>0</v>
      </c>
      <c r="C14" s="144">
        <v>0</v>
      </c>
      <c r="D14" s="144">
        <v>2</v>
      </c>
      <c r="E14" s="144">
        <v>3</v>
      </c>
      <c r="F14" s="144">
        <v>5</v>
      </c>
      <c r="G14" s="144">
        <v>7</v>
      </c>
      <c r="H14" s="144">
        <v>9</v>
      </c>
      <c r="I14" s="145">
        <v>10</v>
      </c>
    </row>
    <row r="15" spans="1:12" x14ac:dyDescent="0.35">
      <c r="A15" s="1" t="s">
        <v>49</v>
      </c>
      <c r="B15" s="165" t="s">
        <v>51</v>
      </c>
      <c r="C15" s="166"/>
      <c r="D15" s="166"/>
      <c r="E15" s="166"/>
      <c r="F15" s="166"/>
      <c r="G15" s="166"/>
      <c r="H15" s="166"/>
      <c r="I15" s="167"/>
    </row>
    <row r="16" spans="1:12" ht="29" x14ac:dyDescent="0.35">
      <c r="A16" s="2" t="s">
        <v>39</v>
      </c>
      <c r="B16" s="141" t="s">
        <v>40</v>
      </c>
      <c r="C16" s="142" t="s">
        <v>41</v>
      </c>
      <c r="D16" s="142" t="s">
        <v>42</v>
      </c>
      <c r="E16" s="142" t="s">
        <v>43</v>
      </c>
      <c r="F16" s="142" t="s">
        <v>44</v>
      </c>
      <c r="G16" s="142" t="s">
        <v>45</v>
      </c>
      <c r="H16" s="142" t="s">
        <v>46</v>
      </c>
      <c r="I16" s="143" t="s">
        <v>47</v>
      </c>
    </row>
    <row r="17" spans="1:9" ht="15" thickBot="1" x14ac:dyDescent="0.4">
      <c r="A17" s="161" t="s">
        <v>48</v>
      </c>
      <c r="B17" s="162">
        <v>0</v>
      </c>
      <c r="C17" s="162">
        <v>7</v>
      </c>
      <c r="D17" s="162">
        <v>7</v>
      </c>
      <c r="E17" s="162">
        <v>7</v>
      </c>
      <c r="F17" s="162">
        <v>7</v>
      </c>
      <c r="G17" s="162">
        <v>7</v>
      </c>
      <c r="H17" s="162">
        <v>7</v>
      </c>
      <c r="I17" s="163">
        <v>7</v>
      </c>
    </row>
    <row r="18" spans="1:9" ht="29" x14ac:dyDescent="0.35">
      <c r="A18" s="152" t="s">
        <v>52</v>
      </c>
      <c r="B18" s="168" t="s">
        <v>53</v>
      </c>
      <c r="C18" s="169"/>
      <c r="D18" s="169"/>
      <c r="E18" s="169"/>
      <c r="F18" s="169"/>
      <c r="G18" s="169"/>
      <c r="H18" s="169"/>
      <c r="I18" s="170"/>
    </row>
    <row r="19" spans="1:9" ht="29" x14ac:dyDescent="0.35">
      <c r="A19" s="153" t="s">
        <v>39</v>
      </c>
      <c r="B19" s="141" t="s">
        <v>40</v>
      </c>
      <c r="C19" s="142" t="s">
        <v>41</v>
      </c>
      <c r="D19" s="142" t="s">
        <v>42</v>
      </c>
      <c r="E19" s="142" t="s">
        <v>43</v>
      </c>
      <c r="F19" s="142" t="s">
        <v>44</v>
      </c>
      <c r="G19" s="142" t="s">
        <v>45</v>
      </c>
      <c r="H19" s="142" t="s">
        <v>46</v>
      </c>
      <c r="I19" s="154" t="s">
        <v>47</v>
      </c>
    </row>
    <row r="20" spans="1:9" ht="15" thickBot="1" x14ac:dyDescent="0.4">
      <c r="A20" s="158" t="s">
        <v>48</v>
      </c>
      <c r="B20" s="159">
        <v>0.47</v>
      </c>
      <c r="C20" s="159">
        <v>0.5</v>
      </c>
      <c r="D20" s="159">
        <v>0.55000000000000004</v>
      </c>
      <c r="E20" s="159">
        <v>0.6</v>
      </c>
      <c r="F20" s="159">
        <v>0.65</v>
      </c>
      <c r="G20" s="159">
        <v>0.7</v>
      </c>
      <c r="H20" s="159">
        <v>0.8</v>
      </c>
      <c r="I20" s="160">
        <v>0.9</v>
      </c>
    </row>
  </sheetData>
  <mergeCells count="4">
    <mergeCell ref="B9:I9"/>
    <mergeCell ref="B12:I12"/>
    <mergeCell ref="B15:I15"/>
    <mergeCell ref="B18:I1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L20"/>
  <sheetViews>
    <sheetView topLeftCell="A8" workbookViewId="0">
      <selection activeCell="B12" sqref="B12:I12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67</v>
      </c>
      <c r="B3" s="46" t="s">
        <v>6</v>
      </c>
      <c r="C3" s="56">
        <v>2023</v>
      </c>
      <c r="D3" s="56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68</v>
      </c>
      <c r="B4" s="52"/>
      <c r="C4" s="58"/>
      <c r="D4" s="59"/>
      <c r="E4" s="42"/>
      <c r="L4" s="60"/>
    </row>
    <row r="5" spans="1:12" ht="29" x14ac:dyDescent="0.35">
      <c r="A5" s="51" t="s">
        <v>19</v>
      </c>
      <c r="B5" s="114">
        <f>SUM(C5:E5)</f>
        <v>9431738.4000000004</v>
      </c>
      <c r="C5" s="61">
        <v>0</v>
      </c>
      <c r="D5" s="62">
        <v>3053120.5493333335</v>
      </c>
      <c r="E5" s="108">
        <v>6378617.8506666664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ht="15" thickBot="1" x14ac:dyDescent="0.4">
      <c r="A6" s="54" t="s">
        <v>57</v>
      </c>
      <c r="B6" s="113">
        <f>SUM(C6:E6)</f>
        <v>205612</v>
      </c>
      <c r="C6" s="65">
        <v>0</v>
      </c>
      <c r="D6" s="66">
        <v>60448</v>
      </c>
      <c r="E6" s="108">
        <v>145164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ht="15" thickBot="1" x14ac:dyDescent="0.4">
      <c r="A7" s="55" t="s">
        <v>36</v>
      </c>
      <c r="B7" s="119">
        <f>SUM(C7:E7)</f>
        <v>9637350.4000000004</v>
      </c>
      <c r="C7" s="67">
        <f>SUM(C5:C6)</f>
        <v>0</v>
      </c>
      <c r="D7" s="68">
        <f>SUM(D5:D6)</f>
        <v>3113568.5493333335</v>
      </c>
      <c r="E7" s="86">
        <f>SUM(E5:E6)</f>
        <v>6523781.8506666664</v>
      </c>
      <c r="F7" s="69"/>
      <c r="G7" s="70"/>
      <c r="H7" s="70"/>
      <c r="I7" s="70"/>
      <c r="J7" s="70"/>
      <c r="K7" s="70"/>
      <c r="L7" s="71"/>
    </row>
    <row r="8" spans="1:12" ht="15" thickBot="1" x14ac:dyDescent="0.4"/>
    <row r="9" spans="1:12" x14ac:dyDescent="0.35">
      <c r="A9" s="1" t="s">
        <v>37</v>
      </c>
      <c r="B9" s="165" t="s">
        <v>38</v>
      </c>
      <c r="C9" s="166"/>
      <c r="D9" s="166"/>
      <c r="E9" s="166"/>
      <c r="F9" s="166"/>
      <c r="G9" s="166"/>
      <c r="H9" s="166"/>
      <c r="I9" s="167"/>
    </row>
    <row r="10" spans="1:12" ht="29" x14ac:dyDescent="0.35">
      <c r="A10" s="2" t="s">
        <v>39</v>
      </c>
      <c r="B10" s="141" t="s">
        <v>40</v>
      </c>
      <c r="C10" s="142" t="s">
        <v>41</v>
      </c>
      <c r="D10" s="142" t="s">
        <v>42</v>
      </c>
      <c r="E10" s="142" t="s">
        <v>43</v>
      </c>
      <c r="F10" s="142" t="s">
        <v>44</v>
      </c>
      <c r="G10" s="142" t="s">
        <v>45</v>
      </c>
      <c r="H10" s="142" t="s">
        <v>46</v>
      </c>
      <c r="I10" s="143" t="s">
        <v>47</v>
      </c>
    </row>
    <row r="11" spans="1:12" ht="15" thickBot="1" x14ac:dyDescent="0.4">
      <c r="A11" s="3" t="s">
        <v>48</v>
      </c>
      <c r="B11" s="144">
        <v>0</v>
      </c>
      <c r="C11" s="144">
        <v>0</v>
      </c>
      <c r="D11" s="144">
        <v>0</v>
      </c>
      <c r="E11" s="144">
        <v>0</v>
      </c>
      <c r="F11" s="144">
        <v>2744036</v>
      </c>
      <c r="G11" s="144">
        <v>2744036</v>
      </c>
      <c r="H11" s="144">
        <v>2744036</v>
      </c>
      <c r="I11" s="145">
        <v>2744036</v>
      </c>
    </row>
    <row r="12" spans="1:12" x14ac:dyDescent="0.35">
      <c r="A12" s="1" t="s">
        <v>49</v>
      </c>
      <c r="B12" s="165" t="s">
        <v>50</v>
      </c>
      <c r="C12" s="166"/>
      <c r="D12" s="166"/>
      <c r="E12" s="166"/>
      <c r="F12" s="166"/>
      <c r="G12" s="166"/>
      <c r="H12" s="166"/>
      <c r="I12" s="167"/>
    </row>
    <row r="13" spans="1:12" ht="29" x14ac:dyDescent="0.35">
      <c r="A13" s="2" t="s">
        <v>39</v>
      </c>
      <c r="B13" s="141" t="s">
        <v>40</v>
      </c>
      <c r="C13" s="142" t="s">
        <v>41</v>
      </c>
      <c r="D13" s="142" t="s">
        <v>42</v>
      </c>
      <c r="E13" s="142" t="s">
        <v>43</v>
      </c>
      <c r="F13" s="142" t="s">
        <v>44</v>
      </c>
      <c r="G13" s="142" t="s">
        <v>45</v>
      </c>
      <c r="H13" s="142" t="s">
        <v>46</v>
      </c>
      <c r="I13" s="143" t="s">
        <v>47</v>
      </c>
    </row>
    <row r="14" spans="1:12" ht="15" thickBot="1" x14ac:dyDescent="0.4">
      <c r="A14" s="3" t="s">
        <v>48</v>
      </c>
      <c r="B14" s="144">
        <v>0</v>
      </c>
      <c r="C14" s="144">
        <v>0</v>
      </c>
      <c r="D14" s="144">
        <v>0</v>
      </c>
      <c r="E14" s="144">
        <v>10</v>
      </c>
      <c r="F14" s="144">
        <v>13</v>
      </c>
      <c r="G14" s="144">
        <v>13</v>
      </c>
      <c r="H14" s="144">
        <v>13</v>
      </c>
      <c r="I14" s="145">
        <v>13</v>
      </c>
    </row>
    <row r="15" spans="1:12" x14ac:dyDescent="0.35">
      <c r="A15" s="1" t="s">
        <v>49</v>
      </c>
      <c r="B15" s="165" t="s">
        <v>51</v>
      </c>
      <c r="C15" s="166"/>
      <c r="D15" s="166"/>
      <c r="E15" s="166"/>
      <c r="F15" s="166"/>
      <c r="G15" s="166"/>
      <c r="H15" s="166"/>
      <c r="I15" s="167"/>
    </row>
    <row r="16" spans="1:12" ht="29" x14ac:dyDescent="0.35">
      <c r="A16" s="2" t="s">
        <v>39</v>
      </c>
      <c r="B16" s="141" t="s">
        <v>40</v>
      </c>
      <c r="C16" s="142" t="s">
        <v>41</v>
      </c>
      <c r="D16" s="142" t="s">
        <v>42</v>
      </c>
      <c r="E16" s="142" t="s">
        <v>43</v>
      </c>
      <c r="F16" s="142" t="s">
        <v>44</v>
      </c>
      <c r="G16" s="142" t="s">
        <v>45</v>
      </c>
      <c r="H16" s="142" t="s">
        <v>46</v>
      </c>
      <c r="I16" s="143" t="s">
        <v>47</v>
      </c>
    </row>
    <row r="17" spans="1:9" ht="15" thickBot="1" x14ac:dyDescent="0.4">
      <c r="A17" s="161" t="s">
        <v>48</v>
      </c>
      <c r="B17" s="162">
        <v>0</v>
      </c>
      <c r="C17" s="162">
        <v>0</v>
      </c>
      <c r="D17" s="162">
        <v>0</v>
      </c>
      <c r="E17" s="162">
        <v>4</v>
      </c>
      <c r="F17" s="162">
        <v>5</v>
      </c>
      <c r="G17" s="162">
        <v>5</v>
      </c>
      <c r="H17" s="162">
        <v>8</v>
      </c>
      <c r="I17" s="163">
        <v>8</v>
      </c>
    </row>
    <row r="18" spans="1:9" ht="29" x14ac:dyDescent="0.35">
      <c r="A18" s="152" t="s">
        <v>52</v>
      </c>
      <c r="B18" s="168" t="s">
        <v>53</v>
      </c>
      <c r="C18" s="169"/>
      <c r="D18" s="169"/>
      <c r="E18" s="169"/>
      <c r="F18" s="169"/>
      <c r="G18" s="169"/>
      <c r="H18" s="169"/>
      <c r="I18" s="170"/>
    </row>
    <row r="19" spans="1:9" ht="29" x14ac:dyDescent="0.35">
      <c r="A19" s="153" t="s">
        <v>39</v>
      </c>
      <c r="B19" s="141" t="s">
        <v>40</v>
      </c>
      <c r="C19" s="142" t="s">
        <v>41</v>
      </c>
      <c r="D19" s="142" t="s">
        <v>42</v>
      </c>
      <c r="E19" s="142" t="s">
        <v>43</v>
      </c>
      <c r="F19" s="142" t="s">
        <v>44</v>
      </c>
      <c r="G19" s="142" t="s">
        <v>45</v>
      </c>
      <c r="H19" s="142" t="s">
        <v>46</v>
      </c>
      <c r="I19" s="154" t="s">
        <v>47</v>
      </c>
    </row>
    <row r="20" spans="1:9" ht="15" thickBot="1" x14ac:dyDescent="0.4">
      <c r="A20" s="158" t="s">
        <v>48</v>
      </c>
      <c r="B20" s="159">
        <v>0</v>
      </c>
      <c r="C20" s="159">
        <v>0</v>
      </c>
      <c r="D20" s="159">
        <v>0</v>
      </c>
      <c r="E20" s="159">
        <v>0</v>
      </c>
      <c r="F20" s="159">
        <v>0</v>
      </c>
      <c r="G20" s="159">
        <v>0</v>
      </c>
      <c r="H20" s="159">
        <v>0</v>
      </c>
      <c r="I20" s="160">
        <v>0.9</v>
      </c>
    </row>
  </sheetData>
  <mergeCells count="4">
    <mergeCell ref="B9:I9"/>
    <mergeCell ref="B12:I12"/>
    <mergeCell ref="B15:I15"/>
    <mergeCell ref="B18:I18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L21"/>
  <sheetViews>
    <sheetView topLeftCell="A3" workbookViewId="0">
      <selection activeCell="I18" sqref="I18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6" t="s">
        <v>69</v>
      </c>
      <c r="B3" s="46" t="s">
        <v>6</v>
      </c>
      <c r="C3" s="56">
        <v>2023</v>
      </c>
      <c r="D3" s="56">
        <v>2024</v>
      </c>
      <c r="E3" s="56">
        <v>2025</v>
      </c>
      <c r="F3" s="25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7" t="s">
        <v>33</v>
      </c>
    </row>
    <row r="4" spans="1:12" x14ac:dyDescent="0.35">
      <c r="A4" s="52" t="s">
        <v>70</v>
      </c>
      <c r="B4" s="52"/>
      <c r="C4" s="58"/>
      <c r="D4" s="59"/>
      <c r="E4" s="59"/>
      <c r="L4" s="60"/>
    </row>
    <row r="5" spans="1:12" ht="29" x14ac:dyDescent="0.35">
      <c r="A5" s="51" t="s">
        <v>19</v>
      </c>
      <c r="B5" s="114">
        <f>SUM(C5:E5)</f>
        <v>9218338.3200000003</v>
      </c>
      <c r="C5" s="83">
        <v>0</v>
      </c>
      <c r="D5" s="84">
        <v>3691828.6</v>
      </c>
      <c r="E5" s="84">
        <v>5526509.7199999997</v>
      </c>
      <c r="F5" s="63" t="s">
        <v>35</v>
      </c>
      <c r="G5" s="63" t="s">
        <v>35</v>
      </c>
      <c r="H5" s="63" t="s">
        <v>35</v>
      </c>
      <c r="I5" s="63" t="s">
        <v>35</v>
      </c>
      <c r="J5" s="63" t="s">
        <v>35</v>
      </c>
      <c r="K5" s="63" t="s">
        <v>35</v>
      </c>
      <c r="L5" s="64" t="s">
        <v>35</v>
      </c>
    </row>
    <row r="6" spans="1:12" x14ac:dyDescent="0.35">
      <c r="A6" s="51" t="s">
        <v>62</v>
      </c>
      <c r="B6" s="114">
        <f>SUM(C6:E6)</f>
        <v>393446</v>
      </c>
      <c r="C6" s="139">
        <v>18646</v>
      </c>
      <c r="D6" s="140">
        <v>297200</v>
      </c>
      <c r="E6" s="140">
        <v>77600</v>
      </c>
      <c r="F6" s="63" t="s">
        <v>35</v>
      </c>
      <c r="G6" s="63" t="s">
        <v>35</v>
      </c>
      <c r="H6" s="63" t="s">
        <v>35</v>
      </c>
      <c r="I6" s="63" t="s">
        <v>35</v>
      </c>
      <c r="J6" s="63" t="s">
        <v>35</v>
      </c>
      <c r="K6" s="63" t="s">
        <v>35</v>
      </c>
      <c r="L6" s="64" t="s">
        <v>35</v>
      </c>
    </row>
    <row r="7" spans="1:12" ht="15" thickBot="1" x14ac:dyDescent="0.4">
      <c r="A7" s="51" t="s">
        <v>57</v>
      </c>
      <c r="B7" s="114">
        <f>SUM(C7:E7)</f>
        <v>434136</v>
      </c>
      <c r="C7" s="61">
        <v>0</v>
      </c>
      <c r="D7" s="62">
        <v>210336</v>
      </c>
      <c r="E7" s="62">
        <v>223800</v>
      </c>
      <c r="F7" s="63" t="s">
        <v>35</v>
      </c>
      <c r="G7" s="63" t="s">
        <v>35</v>
      </c>
      <c r="H7" s="63" t="s">
        <v>35</v>
      </c>
      <c r="I7" s="63" t="s">
        <v>35</v>
      </c>
      <c r="J7" s="63" t="s">
        <v>35</v>
      </c>
      <c r="K7" s="63" t="s">
        <v>35</v>
      </c>
      <c r="L7" s="64" t="s">
        <v>35</v>
      </c>
    </row>
    <row r="8" spans="1:12" ht="15" thickBot="1" x14ac:dyDescent="0.4">
      <c r="A8" s="85" t="s">
        <v>36</v>
      </c>
      <c r="B8" s="126">
        <f>SUM(C8:E8)</f>
        <v>10045920.32</v>
      </c>
      <c r="C8" s="86">
        <f>SUM(C5:C7)</f>
        <v>18646</v>
      </c>
      <c r="D8" s="87">
        <f>SUM(D5:D7)</f>
        <v>4199364.5999999996</v>
      </c>
      <c r="E8" s="87">
        <f>SUM(E5:E7)</f>
        <v>5827909.7199999997</v>
      </c>
      <c r="F8" s="88"/>
      <c r="G8" s="88"/>
      <c r="H8" s="88"/>
      <c r="I8" s="88"/>
      <c r="J8" s="88"/>
      <c r="K8" s="88"/>
      <c r="L8" s="89"/>
    </row>
    <row r="9" spans="1:12" ht="15" thickBot="1" x14ac:dyDescent="0.4"/>
    <row r="10" spans="1:12" x14ac:dyDescent="0.35">
      <c r="A10" s="1" t="s">
        <v>37</v>
      </c>
      <c r="B10" s="165" t="s">
        <v>38</v>
      </c>
      <c r="C10" s="166"/>
      <c r="D10" s="166"/>
      <c r="E10" s="166"/>
      <c r="F10" s="166"/>
      <c r="G10" s="166"/>
      <c r="H10" s="166"/>
      <c r="I10" s="167"/>
    </row>
    <row r="11" spans="1:12" ht="29" x14ac:dyDescent="0.35">
      <c r="A11" s="2" t="s">
        <v>39</v>
      </c>
      <c r="B11" s="141" t="s">
        <v>40</v>
      </c>
      <c r="C11" s="142" t="s">
        <v>41</v>
      </c>
      <c r="D11" s="142" t="s">
        <v>42</v>
      </c>
      <c r="E11" s="142" t="s">
        <v>43</v>
      </c>
      <c r="F11" s="142" t="s">
        <v>44</v>
      </c>
      <c r="G11" s="142" t="s">
        <v>45</v>
      </c>
      <c r="H11" s="142" t="s">
        <v>46</v>
      </c>
      <c r="I11" s="143" t="s">
        <v>47</v>
      </c>
    </row>
    <row r="12" spans="1:12" ht="15" thickBot="1" x14ac:dyDescent="0.4">
      <c r="A12" s="3" t="s">
        <v>48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  <c r="H12" s="144">
        <v>0</v>
      </c>
      <c r="I12" s="145">
        <v>1756500</v>
      </c>
    </row>
    <row r="13" spans="1:12" x14ac:dyDescent="0.35">
      <c r="A13" s="1" t="s">
        <v>49</v>
      </c>
      <c r="B13" s="165" t="s">
        <v>50</v>
      </c>
      <c r="C13" s="166"/>
      <c r="D13" s="166"/>
      <c r="E13" s="166"/>
      <c r="F13" s="166"/>
      <c r="G13" s="166"/>
      <c r="H13" s="166"/>
      <c r="I13" s="167"/>
    </row>
    <row r="14" spans="1:12" ht="29" x14ac:dyDescent="0.35">
      <c r="A14" s="2" t="s">
        <v>39</v>
      </c>
      <c r="B14" s="141" t="s">
        <v>40</v>
      </c>
      <c r="C14" s="142" t="s">
        <v>41</v>
      </c>
      <c r="D14" s="142" t="s">
        <v>42</v>
      </c>
      <c r="E14" s="142" t="s">
        <v>43</v>
      </c>
      <c r="F14" s="142" t="s">
        <v>44</v>
      </c>
      <c r="G14" s="142" t="s">
        <v>45</v>
      </c>
      <c r="H14" s="142" t="s">
        <v>46</v>
      </c>
      <c r="I14" s="143" t="s">
        <v>47</v>
      </c>
    </row>
    <row r="15" spans="1:12" ht="15" thickBot="1" x14ac:dyDescent="0.4">
      <c r="A15" s="3" t="s">
        <v>48</v>
      </c>
      <c r="B15" s="144">
        <v>0</v>
      </c>
      <c r="C15" s="144">
        <v>0</v>
      </c>
      <c r="D15" s="144">
        <v>4</v>
      </c>
      <c r="E15" s="144">
        <v>5</v>
      </c>
      <c r="F15" s="144">
        <v>6</v>
      </c>
      <c r="G15" s="144">
        <v>0</v>
      </c>
      <c r="H15" s="144">
        <v>0</v>
      </c>
      <c r="I15" s="145">
        <v>20</v>
      </c>
    </row>
    <row r="16" spans="1:12" x14ac:dyDescent="0.35">
      <c r="A16" s="1" t="s">
        <v>49</v>
      </c>
      <c r="B16" s="165" t="s">
        <v>51</v>
      </c>
      <c r="C16" s="166"/>
      <c r="D16" s="166"/>
      <c r="E16" s="166"/>
      <c r="F16" s="166"/>
      <c r="G16" s="166"/>
      <c r="H16" s="166"/>
      <c r="I16" s="167"/>
    </row>
    <row r="17" spans="1:9" ht="29" x14ac:dyDescent="0.35">
      <c r="A17" s="2" t="s">
        <v>39</v>
      </c>
      <c r="B17" s="141" t="s">
        <v>40</v>
      </c>
      <c r="C17" s="142" t="s">
        <v>41</v>
      </c>
      <c r="D17" s="142" t="s">
        <v>42</v>
      </c>
      <c r="E17" s="142" t="s">
        <v>43</v>
      </c>
      <c r="F17" s="142" t="s">
        <v>44</v>
      </c>
      <c r="G17" s="142" t="s">
        <v>45</v>
      </c>
      <c r="H17" s="142" t="s">
        <v>46</v>
      </c>
      <c r="I17" s="143" t="s">
        <v>47</v>
      </c>
    </row>
    <row r="18" spans="1:9" ht="15" thickBot="1" x14ac:dyDescent="0.4">
      <c r="A18" s="161" t="s">
        <v>48</v>
      </c>
      <c r="B18" s="162">
        <v>0</v>
      </c>
      <c r="C18" s="162">
        <v>4</v>
      </c>
      <c r="D18" s="162">
        <v>4</v>
      </c>
      <c r="E18" s="162">
        <v>4</v>
      </c>
      <c r="F18" s="162">
        <v>4</v>
      </c>
      <c r="G18" s="162">
        <v>4</v>
      </c>
      <c r="H18" s="162">
        <v>4</v>
      </c>
      <c r="I18" s="163">
        <v>4</v>
      </c>
    </row>
    <row r="19" spans="1:9" ht="29" x14ac:dyDescent="0.35">
      <c r="A19" s="152" t="s">
        <v>52</v>
      </c>
      <c r="B19" s="168" t="s">
        <v>53</v>
      </c>
      <c r="C19" s="169"/>
      <c r="D19" s="169"/>
      <c r="E19" s="169"/>
      <c r="F19" s="169"/>
      <c r="G19" s="169"/>
      <c r="H19" s="169"/>
      <c r="I19" s="170"/>
    </row>
    <row r="20" spans="1:9" ht="29" x14ac:dyDescent="0.35">
      <c r="A20" s="153" t="s">
        <v>39</v>
      </c>
      <c r="B20" s="141" t="s">
        <v>40</v>
      </c>
      <c r="C20" s="142" t="s">
        <v>41</v>
      </c>
      <c r="D20" s="142" t="s">
        <v>42</v>
      </c>
      <c r="E20" s="142" t="s">
        <v>43</v>
      </c>
      <c r="F20" s="142" t="s">
        <v>44</v>
      </c>
      <c r="G20" s="142" t="s">
        <v>45</v>
      </c>
      <c r="H20" s="142" t="s">
        <v>46</v>
      </c>
      <c r="I20" s="154" t="s">
        <v>47</v>
      </c>
    </row>
    <row r="21" spans="1:9" ht="15" thickBot="1" x14ac:dyDescent="0.4">
      <c r="A21" s="158" t="s">
        <v>48</v>
      </c>
      <c r="B21" s="159">
        <v>0.69</v>
      </c>
      <c r="C21" s="159">
        <v>0.69</v>
      </c>
      <c r="D21" s="159">
        <v>0.73</v>
      </c>
      <c r="E21" s="159">
        <v>0.76</v>
      </c>
      <c r="F21" s="159">
        <v>0.79</v>
      </c>
      <c r="G21" s="159">
        <v>0.83</v>
      </c>
      <c r="H21" s="159">
        <v>0.87</v>
      </c>
      <c r="I21" s="160">
        <v>0.9</v>
      </c>
    </row>
  </sheetData>
  <mergeCells count="4">
    <mergeCell ref="B10:I10"/>
    <mergeCell ref="B13:I13"/>
    <mergeCell ref="B16:I16"/>
    <mergeCell ref="B19:I19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5FE21-A61D-4E14-8A88-C324A63D913E}">
  <ds:schemaRefs>
    <ds:schemaRef ds:uri="http://schemas.microsoft.com/office/2006/metadata/properties"/>
    <ds:schemaRef ds:uri="http://www.w3.org/XML/1998/namespace"/>
    <ds:schemaRef ds:uri="http://purl.org/dc/dcmitype/"/>
    <ds:schemaRef ds:uri="b7919694-6f7e-4008-b8d9-56ebe66c43d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b483750-598d-46a0-877d-052f8f804d2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12</vt:i4>
      </vt:variant>
      <vt:variant>
        <vt:lpstr>Nimega vahemikud</vt:lpstr>
      </vt:variant>
      <vt:variant>
        <vt:i4>8</vt:i4>
      </vt:variant>
    </vt:vector>
  </HeadingPairs>
  <TitlesOfParts>
    <vt:vector size="20" baseType="lpstr">
      <vt:lpstr>KOOND</vt:lpstr>
      <vt:lpstr>JUM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JUM!Prindiala</vt:lpstr>
      <vt:lpstr>KOOND!Prindiala</vt:lpstr>
      <vt:lpstr>KUM!Prindiala</vt:lpstr>
      <vt:lpstr>MKM!Prindiala</vt:lpstr>
      <vt:lpstr>RAM!Prindiala</vt:lpstr>
      <vt:lpstr>REM!Prindiala</vt:lpstr>
      <vt:lpstr>SIM!Prindiala</vt:lpstr>
      <vt:lpstr>SOM!Prindiala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Monika Karu - MKM</cp:lastModifiedBy>
  <cp:revision>1</cp:revision>
  <dcterms:created xsi:type="dcterms:W3CDTF">2015-06-05T18:19:34Z</dcterms:created>
  <dcterms:modified xsi:type="dcterms:W3CDTF">2024-07-12T08:29:15Z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